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ptu\Desktop\Продажа франшизы\"/>
    </mc:Choice>
  </mc:AlternateContent>
  <xr:revisionPtr revIDLastSave="0" documentId="13_ncr:1_{AC7C4717-1185-4BAF-9AF1-4A429F0D08CD}" xr6:coauthVersionLast="40" xr6:coauthVersionMax="40" xr10:uidLastSave="{00000000-0000-0000-0000-000000000000}"/>
  <bookViews>
    <workbookView xWindow="0" yWindow="0" windowWidth="19200" windowHeight="6910" tabRatio="822" xr2:uid="{060E6232-47B3-4619-A13B-47C26FFA4ABE}"/>
  </bookViews>
  <sheets>
    <sheet name="Фин.модель стд Сводная" sheetId="1" r:id="rId1"/>
    <sheet name="Фин.модель VIP Сводная" sheetId="4" r:id="rId2"/>
    <sheet name="Фин.модель стд Развернутая" sheetId="2" r:id="rId3"/>
    <sheet name="Фин.модель VIP Развернутая" sheetId="5" r:id="rId4"/>
    <sheet name="Исходные данные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26" i="5" s="1"/>
  <c r="F6" i="3"/>
  <c r="M19" i="4"/>
  <c r="L19" i="4"/>
  <c r="K19" i="4"/>
  <c r="J19" i="4"/>
  <c r="I19" i="4"/>
  <c r="H19" i="4"/>
  <c r="G19" i="4"/>
  <c r="E19" i="4"/>
  <c r="D19" i="4"/>
  <c r="C19" i="4"/>
  <c r="B19" i="4"/>
  <c r="AK6" i="5"/>
  <c r="AK17" i="5" s="1"/>
  <c r="M18" i="4" s="1"/>
  <c r="AI6" i="5"/>
  <c r="AI17" i="5" s="1"/>
  <c r="AH6" i="5"/>
  <c r="AH17" i="5" s="1"/>
  <c r="L18" i="4" s="1"/>
  <c r="AF6" i="5"/>
  <c r="AE6" i="5"/>
  <c r="AE17" i="5" s="1"/>
  <c r="K18" i="4" s="1"/>
  <c r="AC6" i="5"/>
  <c r="AB6" i="5"/>
  <c r="AB17" i="5" s="1"/>
  <c r="J18" i="4" s="1"/>
  <c r="Z6" i="5"/>
  <c r="Z17" i="5" s="1"/>
  <c r="Y6" i="5"/>
  <c r="Y17" i="5" s="1"/>
  <c r="I18" i="4" s="1"/>
  <c r="W6" i="5"/>
  <c r="W17" i="5" s="1"/>
  <c r="V6" i="5"/>
  <c r="T6" i="5"/>
  <c r="S6" i="5"/>
  <c r="S17" i="5" s="1"/>
  <c r="G18" i="4" s="1"/>
  <c r="Q6" i="5"/>
  <c r="Q17" i="5" s="1"/>
  <c r="P6" i="5"/>
  <c r="P17" i="5" s="1"/>
  <c r="F18" i="4" s="1"/>
  <c r="N6" i="5"/>
  <c r="N17" i="5" s="1"/>
  <c r="M6" i="5"/>
  <c r="M17" i="5" s="1"/>
  <c r="E18" i="4" s="1"/>
  <c r="K6" i="5"/>
  <c r="K17" i="5" s="1"/>
  <c r="J6" i="5"/>
  <c r="J17" i="5" s="1"/>
  <c r="D18" i="4" s="1"/>
  <c r="H6" i="5"/>
  <c r="H17" i="5" s="1"/>
  <c r="G6" i="5"/>
  <c r="G17" i="5" s="1"/>
  <c r="C18" i="4" s="1"/>
  <c r="E6" i="5"/>
  <c r="E17" i="5" s="1"/>
  <c r="D6" i="5"/>
  <c r="C6" i="5"/>
  <c r="B6" i="5"/>
  <c r="F7" i="3"/>
  <c r="F8" i="3"/>
  <c r="F9" i="3"/>
  <c r="F10" i="3"/>
  <c r="F11" i="3"/>
  <c r="F12" i="3"/>
  <c r="AK18" i="5"/>
  <c r="M17" i="4" s="1"/>
  <c r="AJ18" i="5"/>
  <c r="AH18" i="5"/>
  <c r="L17" i="4" s="1"/>
  <c r="AG18" i="5"/>
  <c r="AE18" i="5"/>
  <c r="K17" i="4" s="1"/>
  <c r="AD18" i="5"/>
  <c r="AB18" i="5"/>
  <c r="J17" i="4" s="1"/>
  <c r="AA18" i="5"/>
  <c r="Y18" i="5"/>
  <c r="I17" i="4" s="1"/>
  <c r="X18" i="5"/>
  <c r="V18" i="5"/>
  <c r="H17" i="4" s="1"/>
  <c r="U18" i="5"/>
  <c r="S18" i="5"/>
  <c r="G17" i="4" s="1"/>
  <c r="R18" i="5"/>
  <c r="P18" i="5"/>
  <c r="F17" i="4" s="1"/>
  <c r="O18" i="5"/>
  <c r="M18" i="5"/>
  <c r="E17" i="4" s="1"/>
  <c r="L18" i="5"/>
  <c r="J18" i="5"/>
  <c r="D17" i="4" s="1"/>
  <c r="I18" i="5"/>
  <c r="G18" i="5"/>
  <c r="C17" i="4" s="1"/>
  <c r="F18" i="5"/>
  <c r="D18" i="5"/>
  <c r="B17" i="4" s="1"/>
  <c r="C18" i="5"/>
  <c r="AF17" i="5"/>
  <c r="AC17" i="5"/>
  <c r="V17" i="5"/>
  <c r="H18" i="4" s="1"/>
  <c r="T17" i="5"/>
  <c r="D17" i="5"/>
  <c r="B18" i="4" s="1"/>
  <c r="B17" i="5"/>
  <c r="AK7" i="5"/>
  <c r="AJ7" i="5"/>
  <c r="AI7" i="5"/>
  <c r="AH7" i="5"/>
  <c r="AG7" i="5"/>
  <c r="AF7" i="5"/>
  <c r="AF8" i="5" s="1"/>
  <c r="AE7" i="5"/>
  <c r="AD7" i="5"/>
  <c r="AC7" i="5"/>
  <c r="AB7" i="5"/>
  <c r="AB8" i="5" s="1"/>
  <c r="AA7" i="5"/>
  <c r="Z7" i="5"/>
  <c r="Y7" i="5"/>
  <c r="X7" i="5"/>
  <c r="W7" i="5"/>
  <c r="V7" i="5"/>
  <c r="U7" i="5"/>
  <c r="T7" i="5"/>
  <c r="T8" i="5" s="1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D8" i="5" s="1"/>
  <c r="C7" i="5"/>
  <c r="C8" i="5" s="1"/>
  <c r="B7" i="5"/>
  <c r="B8" i="5" s="1"/>
  <c r="M10" i="4"/>
  <c r="L10" i="4"/>
  <c r="K10" i="4"/>
  <c r="J10" i="4"/>
  <c r="I10" i="4"/>
  <c r="H10" i="4"/>
  <c r="G10" i="4"/>
  <c r="F10" i="4"/>
  <c r="E10" i="4"/>
  <c r="D10" i="4"/>
  <c r="C10" i="4"/>
  <c r="B10" i="4"/>
  <c r="C8" i="4"/>
  <c r="D8" i="4" s="1"/>
  <c r="E8" i="4" s="1"/>
  <c r="F8" i="4" s="1"/>
  <c r="G8" i="4" s="1"/>
  <c r="H8" i="4" s="1"/>
  <c r="I8" i="4" s="1"/>
  <c r="J8" i="4" s="1"/>
  <c r="K8" i="4" s="1"/>
  <c r="L8" i="4" s="1"/>
  <c r="M8" i="4" s="1"/>
  <c r="AJ6" i="5" s="1"/>
  <c r="Y8" i="5" l="1"/>
  <c r="E8" i="5"/>
  <c r="F6" i="5"/>
  <c r="F8" i="5" s="1"/>
  <c r="P8" i="5"/>
  <c r="Z8" i="5"/>
  <c r="H8" i="5"/>
  <c r="I6" i="5"/>
  <c r="Q8" i="5"/>
  <c r="J8" i="5"/>
  <c r="R6" i="5"/>
  <c r="R8" i="5" s="1"/>
  <c r="R11" i="5" s="1"/>
  <c r="M8" i="5"/>
  <c r="M11" i="5" s="1"/>
  <c r="AD6" i="5"/>
  <c r="AD8" i="5" s="1"/>
  <c r="AD11" i="5" s="1"/>
  <c r="O6" i="5"/>
  <c r="O8" i="5" s="1"/>
  <c r="AA6" i="5"/>
  <c r="AA8" i="5" s="1"/>
  <c r="AA11" i="5" s="1"/>
  <c r="AJ8" i="5"/>
  <c r="AJ11" i="5" s="1"/>
  <c r="L6" i="5"/>
  <c r="L8" i="5" s="1"/>
  <c r="X6" i="5"/>
  <c r="X8" i="5" s="1"/>
  <c r="X11" i="5" s="1"/>
  <c r="U6" i="5"/>
  <c r="U8" i="5" s="1"/>
  <c r="U11" i="5" s="1"/>
  <c r="AG6" i="5"/>
  <c r="AG8" i="5" s="1"/>
  <c r="F13" i="3"/>
  <c r="I8" i="5"/>
  <c r="I11" i="5" s="1"/>
  <c r="AK8" i="5"/>
  <c r="AK11" i="5" s="1"/>
  <c r="AH8" i="5"/>
  <c r="AC8" i="5"/>
  <c r="AC9" i="5" s="1"/>
  <c r="AC10" i="5" s="1"/>
  <c r="AC12" i="5" s="1"/>
  <c r="V8" i="5"/>
  <c r="N8" i="5"/>
  <c r="K8" i="5"/>
  <c r="K11" i="5" s="1"/>
  <c r="S8" i="5"/>
  <c r="S11" i="5" s="1"/>
  <c r="W8" i="5"/>
  <c r="W11" i="5" s="1"/>
  <c r="AE8" i="5"/>
  <c r="AE11" i="5" s="1"/>
  <c r="AI8" i="5"/>
  <c r="AI11" i="5" s="1"/>
  <c r="G8" i="5"/>
  <c r="G11" i="5" s="1"/>
  <c r="B11" i="5"/>
  <c r="B9" i="5"/>
  <c r="B10" i="5" s="1"/>
  <c r="J9" i="5"/>
  <c r="J10" i="5" s="1"/>
  <c r="J11" i="5"/>
  <c r="N11" i="5"/>
  <c r="N9" i="5"/>
  <c r="N10" i="5" s="1"/>
  <c r="V9" i="5"/>
  <c r="V10" i="5" s="1"/>
  <c r="V11" i="5"/>
  <c r="Z9" i="5"/>
  <c r="Z10" i="5" s="1"/>
  <c r="Z11" i="5"/>
  <c r="AH11" i="5"/>
  <c r="AH9" i="5"/>
  <c r="AH10" i="5" s="1"/>
  <c r="C11" i="5"/>
  <c r="C9" i="5"/>
  <c r="C10" i="5" s="1"/>
  <c r="E11" i="5"/>
  <c r="E9" i="5"/>
  <c r="E10" i="5" s="1"/>
  <c r="D11" i="5"/>
  <c r="D9" i="5"/>
  <c r="D10" i="5" s="1"/>
  <c r="H11" i="5"/>
  <c r="H9" i="5"/>
  <c r="H10" i="5" s="1"/>
  <c r="P11" i="5"/>
  <c r="P9" i="5"/>
  <c r="P10" i="5" s="1"/>
  <c r="T11" i="5"/>
  <c r="T9" i="5"/>
  <c r="T10" i="5" s="1"/>
  <c r="AB11" i="5"/>
  <c r="AB9" i="5"/>
  <c r="AB10" i="5" s="1"/>
  <c r="AF11" i="5"/>
  <c r="AF9" i="5"/>
  <c r="AF10" i="5" s="1"/>
  <c r="Q11" i="5"/>
  <c r="Q9" i="5"/>
  <c r="Q10" i="5" s="1"/>
  <c r="Y11" i="5"/>
  <c r="Y9" i="5"/>
  <c r="Y10" i="5" s="1"/>
  <c r="AC11" i="5"/>
  <c r="D11" i="4"/>
  <c r="H11" i="4"/>
  <c r="L11" i="4"/>
  <c r="D12" i="4"/>
  <c r="H12" i="4"/>
  <c r="L12" i="4"/>
  <c r="E11" i="4"/>
  <c r="I11" i="4"/>
  <c r="M11" i="4"/>
  <c r="E12" i="4"/>
  <c r="I12" i="4"/>
  <c r="M12" i="4"/>
  <c r="B11" i="4"/>
  <c r="F11" i="4"/>
  <c r="J11" i="4"/>
  <c r="B12" i="4"/>
  <c r="F12" i="4"/>
  <c r="J12" i="4"/>
  <c r="C11" i="4"/>
  <c r="G11" i="4"/>
  <c r="K11" i="4"/>
  <c r="C12" i="4"/>
  <c r="G12" i="4"/>
  <c r="K12" i="4"/>
  <c r="Q12" i="5" l="1"/>
  <c r="F9" i="5"/>
  <c r="F10" i="5" s="1"/>
  <c r="F11" i="5"/>
  <c r="I9" i="5"/>
  <c r="I10" i="5" s="1"/>
  <c r="I16" i="5" s="1"/>
  <c r="I20" i="5" s="1"/>
  <c r="M9" i="5"/>
  <c r="M10" i="5" s="1"/>
  <c r="M12" i="5" s="1"/>
  <c r="G9" i="5"/>
  <c r="G10" i="5" s="1"/>
  <c r="L9" i="5"/>
  <c r="L10" i="5" s="1"/>
  <c r="L11" i="5"/>
  <c r="AK9" i="5"/>
  <c r="AK10" i="5" s="1"/>
  <c r="AE9" i="5"/>
  <c r="AE10" i="5" s="1"/>
  <c r="R9" i="5"/>
  <c r="R10" i="5" s="1"/>
  <c r="O11" i="5"/>
  <c r="O9" i="5"/>
  <c r="O10" i="5" s="1"/>
  <c r="O16" i="5" s="1"/>
  <c r="O20" i="5" s="1"/>
  <c r="AJ9" i="5"/>
  <c r="AJ10" i="5" s="1"/>
  <c r="AJ16" i="5" s="1"/>
  <c r="AJ20" i="5" s="1"/>
  <c r="AG9" i="5"/>
  <c r="AG10" i="5" s="1"/>
  <c r="AG16" i="5" s="1"/>
  <c r="AG20" i="5" s="1"/>
  <c r="AG11" i="5"/>
  <c r="U9" i="5"/>
  <c r="U10" i="5" s="1"/>
  <c r="U12" i="5" s="1"/>
  <c r="X9" i="5"/>
  <c r="X10" i="5" s="1"/>
  <c r="X16" i="5" s="1"/>
  <c r="X20" i="5" s="1"/>
  <c r="AA9" i="5"/>
  <c r="AA10" i="5" s="1"/>
  <c r="AA12" i="5" s="1"/>
  <c r="AD9" i="5"/>
  <c r="AD10" i="5" s="1"/>
  <c r="AD16" i="5" s="1"/>
  <c r="AD20" i="5" s="1"/>
  <c r="K9" i="5"/>
  <c r="K10" i="5" s="1"/>
  <c r="K12" i="5" s="1"/>
  <c r="K19" i="5" s="1"/>
  <c r="K20" i="5" s="1"/>
  <c r="K22" i="5" s="1"/>
  <c r="B12" i="5"/>
  <c r="AI9" i="5"/>
  <c r="AI10" i="5" s="1"/>
  <c r="AI12" i="5" s="1"/>
  <c r="AI19" i="5" s="1"/>
  <c r="AI20" i="5" s="1"/>
  <c r="AI22" i="5" s="1"/>
  <c r="T12" i="5"/>
  <c r="S9" i="5"/>
  <c r="S10" i="5" s="1"/>
  <c r="W9" i="5"/>
  <c r="W10" i="5" s="1"/>
  <c r="W12" i="5" s="1"/>
  <c r="W19" i="5" s="1"/>
  <c r="W20" i="5" s="1"/>
  <c r="W22" i="5" s="1"/>
  <c r="J13" i="4"/>
  <c r="E13" i="4"/>
  <c r="E24" i="4" s="1"/>
  <c r="K13" i="4"/>
  <c r="K24" i="4" s="1"/>
  <c r="G13" i="4"/>
  <c r="G24" i="4" s="1"/>
  <c r="I13" i="4"/>
  <c r="I24" i="4" s="1"/>
  <c r="D13" i="4"/>
  <c r="N12" i="5"/>
  <c r="N19" i="5" s="1"/>
  <c r="N20" i="5" s="1"/>
  <c r="N22" i="5" s="1"/>
  <c r="F13" i="4"/>
  <c r="F24" i="4" s="1"/>
  <c r="H12" i="5"/>
  <c r="C13" i="4"/>
  <c r="C24" i="4" s="1"/>
  <c r="L13" i="4"/>
  <c r="L24" i="4" s="1"/>
  <c r="H13" i="4"/>
  <c r="H24" i="4" s="1"/>
  <c r="Z12" i="5"/>
  <c r="B13" i="4"/>
  <c r="B24" i="4" s="1"/>
  <c r="M13" i="4"/>
  <c r="M24" i="4" s="1"/>
  <c r="AF12" i="5"/>
  <c r="AF19" i="5" s="1"/>
  <c r="AF20" i="5" s="1"/>
  <c r="AF22" i="5" s="1"/>
  <c r="E12" i="5"/>
  <c r="AC19" i="5"/>
  <c r="AC20" i="5" s="1"/>
  <c r="AC22" i="5" s="1"/>
  <c r="P12" i="5"/>
  <c r="P16" i="5"/>
  <c r="F16" i="4" s="1"/>
  <c r="H19" i="5"/>
  <c r="H20" i="5" s="1"/>
  <c r="H22" i="5" s="1"/>
  <c r="AE16" i="5"/>
  <c r="K16" i="4" s="1"/>
  <c r="AE12" i="5"/>
  <c r="AB12" i="5"/>
  <c r="AB16" i="5"/>
  <c r="J16" i="4" s="1"/>
  <c r="AH16" i="5"/>
  <c r="L16" i="4" s="1"/>
  <c r="AH12" i="5"/>
  <c r="B19" i="5"/>
  <c r="B20" i="5" s="1"/>
  <c r="B22" i="5" s="1"/>
  <c r="E19" i="5"/>
  <c r="E20" i="5" s="1"/>
  <c r="I12" i="5"/>
  <c r="Q19" i="5"/>
  <c r="Q20" i="5" s="1"/>
  <c r="Q22" i="5" s="1"/>
  <c r="L16" i="5"/>
  <c r="L20" i="5" s="1"/>
  <c r="S16" i="5"/>
  <c r="G16" i="4" s="1"/>
  <c r="S12" i="5"/>
  <c r="G16" i="5"/>
  <c r="C16" i="4" s="1"/>
  <c r="C20" i="4" s="1"/>
  <c r="G12" i="5"/>
  <c r="Z19" i="5"/>
  <c r="Z20" i="5" s="1"/>
  <c r="Z22" i="5" s="1"/>
  <c r="R16" i="5"/>
  <c r="R20" i="5" s="1"/>
  <c r="R12" i="5"/>
  <c r="D12" i="5"/>
  <c r="D16" i="5"/>
  <c r="B16" i="4" s="1"/>
  <c r="F16" i="5"/>
  <c r="F20" i="5" s="1"/>
  <c r="F12" i="5"/>
  <c r="Y16" i="5"/>
  <c r="I16" i="4" s="1"/>
  <c r="Y12" i="5"/>
  <c r="T19" i="5"/>
  <c r="T20" i="5" s="1"/>
  <c r="T22" i="5" s="1"/>
  <c r="C12" i="5"/>
  <c r="C16" i="5"/>
  <c r="C20" i="5" s="1"/>
  <c r="V16" i="5"/>
  <c r="H16" i="4" s="1"/>
  <c r="V12" i="5"/>
  <c r="J16" i="5"/>
  <c r="D16" i="4" s="1"/>
  <c r="J12" i="5"/>
  <c r="AK16" i="5"/>
  <c r="M16" i="4" s="1"/>
  <c r="AK12" i="5"/>
  <c r="D24" i="4"/>
  <c r="J24" i="4"/>
  <c r="C13" i="3"/>
  <c r="P7" i="2"/>
  <c r="P8" i="2" s="1"/>
  <c r="F10" i="1"/>
  <c r="F12" i="1" s="1"/>
  <c r="B10" i="1"/>
  <c r="B12" i="1" s="1"/>
  <c r="D7" i="2"/>
  <c r="D8" i="2" s="1"/>
  <c r="C10" i="1"/>
  <c r="C11" i="1" s="1"/>
  <c r="G7" i="2"/>
  <c r="G8" i="2" s="1"/>
  <c r="G9" i="2" s="1"/>
  <c r="G10" i="2" s="1"/>
  <c r="G16" i="2" s="1"/>
  <c r="D10" i="1"/>
  <c r="J7" i="2"/>
  <c r="J8" i="2" s="1"/>
  <c r="E10" i="1"/>
  <c r="E11" i="1" s="1"/>
  <c r="M7" i="2"/>
  <c r="M8" i="2" s="1"/>
  <c r="G10" i="1"/>
  <c r="G12" i="1" s="1"/>
  <c r="S7" i="2"/>
  <c r="S8" i="2" s="1"/>
  <c r="H10" i="1"/>
  <c r="H11" i="1" s="1"/>
  <c r="V7" i="2"/>
  <c r="V8" i="2" s="1"/>
  <c r="V9" i="2" s="1"/>
  <c r="I10" i="1"/>
  <c r="I11" i="1" s="1"/>
  <c r="Y7" i="2"/>
  <c r="Y8" i="2" s="1"/>
  <c r="J10" i="1"/>
  <c r="AB7" i="2"/>
  <c r="AB8" i="2" s="1"/>
  <c r="K10" i="1"/>
  <c r="K11" i="1" s="1"/>
  <c r="AE7" i="2"/>
  <c r="AE8" i="2" s="1"/>
  <c r="L10" i="1"/>
  <c r="L11" i="1" s="1"/>
  <c r="AH7" i="2"/>
  <c r="AH8" i="2" s="1"/>
  <c r="AH9" i="2" s="1"/>
  <c r="M10" i="1"/>
  <c r="M12" i="1" s="1"/>
  <c r="AK7" i="2"/>
  <c r="AK8" i="2" s="1"/>
  <c r="M19" i="1"/>
  <c r="L19" i="1"/>
  <c r="K19" i="1"/>
  <c r="J19" i="1"/>
  <c r="I19" i="1"/>
  <c r="H19" i="1"/>
  <c r="G19" i="1"/>
  <c r="E19" i="1"/>
  <c r="D19" i="1"/>
  <c r="C19" i="1"/>
  <c r="B19" i="1"/>
  <c r="F7" i="2"/>
  <c r="F8" i="2" s="1"/>
  <c r="I7" i="2"/>
  <c r="I8" i="2" s="1"/>
  <c r="L7" i="2"/>
  <c r="L8" i="2" s="1"/>
  <c r="O7" i="2"/>
  <c r="O8" i="2" s="1"/>
  <c r="R7" i="2"/>
  <c r="R8" i="2" s="1"/>
  <c r="U7" i="2"/>
  <c r="U8" i="2" s="1"/>
  <c r="X7" i="2"/>
  <c r="X8" i="2" s="1"/>
  <c r="X11" i="2" s="1"/>
  <c r="AA7" i="2"/>
  <c r="AA8" i="2" s="1"/>
  <c r="AD7" i="2"/>
  <c r="AD8" i="2" s="1"/>
  <c r="AG7" i="2"/>
  <c r="AG8" i="2" s="1"/>
  <c r="AJ7" i="2"/>
  <c r="AJ8" i="2" s="1"/>
  <c r="AJ11" i="2" s="1"/>
  <c r="E17" i="2"/>
  <c r="G17" i="2"/>
  <c r="H17" i="2"/>
  <c r="J17" i="2"/>
  <c r="K17" i="2"/>
  <c r="M17" i="2"/>
  <c r="N17" i="2"/>
  <c r="P17" i="2"/>
  <c r="Q17" i="2"/>
  <c r="S17" i="2"/>
  <c r="T17" i="2"/>
  <c r="V17" i="2"/>
  <c r="W17" i="2"/>
  <c r="Y17" i="2"/>
  <c r="Z17" i="2"/>
  <c r="AB17" i="2"/>
  <c r="AC17" i="2"/>
  <c r="AE17" i="2"/>
  <c r="AF17" i="2"/>
  <c r="AH17" i="2"/>
  <c r="AI17" i="2"/>
  <c r="AK17" i="2"/>
  <c r="F18" i="2"/>
  <c r="G18" i="2"/>
  <c r="I18" i="2"/>
  <c r="J18" i="2"/>
  <c r="L18" i="2"/>
  <c r="M18" i="2"/>
  <c r="O18" i="2"/>
  <c r="P18" i="2"/>
  <c r="R18" i="2"/>
  <c r="S18" i="2"/>
  <c r="U18" i="2"/>
  <c r="V18" i="2"/>
  <c r="X18" i="2"/>
  <c r="Y18" i="2"/>
  <c r="AA18" i="2"/>
  <c r="AB18" i="2"/>
  <c r="AD18" i="2"/>
  <c r="AE18" i="2"/>
  <c r="AG18" i="2"/>
  <c r="AH18" i="2"/>
  <c r="AJ18" i="2"/>
  <c r="AK18" i="2"/>
  <c r="E7" i="2"/>
  <c r="E8" i="2" s="1"/>
  <c r="E9" i="2" s="1"/>
  <c r="H7" i="2"/>
  <c r="H8" i="2" s="1"/>
  <c r="K7" i="2"/>
  <c r="K8" i="2" s="1"/>
  <c r="K9" i="2" s="1"/>
  <c r="N7" i="2"/>
  <c r="N8" i="2" s="1"/>
  <c r="Q7" i="2"/>
  <c r="Q8" i="2" s="1"/>
  <c r="Q9" i="2" s="1"/>
  <c r="T7" i="2"/>
  <c r="T8" i="2" s="1"/>
  <c r="W7" i="2"/>
  <c r="W8" i="2" s="1"/>
  <c r="W9" i="2" s="1"/>
  <c r="Z7" i="2"/>
  <c r="Z8" i="2" s="1"/>
  <c r="AC7" i="2"/>
  <c r="AC8" i="2" s="1"/>
  <c r="AC9" i="2" s="1"/>
  <c r="AF7" i="2"/>
  <c r="AF8" i="2" s="1"/>
  <c r="AI7" i="2"/>
  <c r="AI8" i="2" s="1"/>
  <c r="AI9" i="2" s="1"/>
  <c r="D18" i="2"/>
  <c r="B7" i="2"/>
  <c r="B8" i="2" s="1"/>
  <c r="B9" i="2" s="1"/>
  <c r="B17" i="2"/>
  <c r="D17" i="2"/>
  <c r="I6" i="2"/>
  <c r="C18" i="2"/>
  <c r="C7" i="2"/>
  <c r="C8" i="2" s="1"/>
  <c r="D8" i="1"/>
  <c r="E8" i="1"/>
  <c r="F8" i="1"/>
  <c r="G8" i="1"/>
  <c r="H8" i="1"/>
  <c r="I8" i="1"/>
  <c r="J8" i="1"/>
  <c r="K8" i="1"/>
  <c r="L8" i="1"/>
  <c r="M8" i="1"/>
  <c r="C8" i="1"/>
  <c r="E8" i="3"/>
  <c r="E9" i="3"/>
  <c r="E10" i="3"/>
  <c r="E11" i="3"/>
  <c r="E12" i="3"/>
  <c r="E7" i="3"/>
  <c r="E6" i="3"/>
  <c r="M16" i="5" l="1"/>
  <c r="E16" i="4" s="1"/>
  <c r="L12" i="5"/>
  <c r="AG12" i="5"/>
  <c r="O12" i="5"/>
  <c r="AD12" i="5"/>
  <c r="AA16" i="5"/>
  <c r="AA20" i="5" s="1"/>
  <c r="U16" i="5"/>
  <c r="U20" i="5" s="1"/>
  <c r="X12" i="5"/>
  <c r="AJ12" i="5"/>
  <c r="H18" i="1"/>
  <c r="D26" i="2"/>
  <c r="G17" i="1"/>
  <c r="I18" i="1"/>
  <c r="L18" i="1"/>
  <c r="D17" i="1"/>
  <c r="E18" i="1"/>
  <c r="C22" i="4"/>
  <c r="C26" i="4" s="1"/>
  <c r="K17" i="1"/>
  <c r="E22" i="5"/>
  <c r="C17" i="1"/>
  <c r="D18" i="1"/>
  <c r="G18" i="1"/>
  <c r="J17" i="1"/>
  <c r="K18" i="1"/>
  <c r="B17" i="1"/>
  <c r="C18" i="1"/>
  <c r="F17" i="1"/>
  <c r="I17" i="1"/>
  <c r="J18" i="1"/>
  <c r="M17" i="1"/>
  <c r="B18" i="1"/>
  <c r="E17" i="1"/>
  <c r="F18" i="1"/>
  <c r="H17" i="1"/>
  <c r="L17" i="1"/>
  <c r="M18" i="1"/>
  <c r="P19" i="5"/>
  <c r="P20" i="5" s="1"/>
  <c r="P24" i="5" s="1"/>
  <c r="AK19" i="5"/>
  <c r="AK20" i="5" s="1"/>
  <c r="AK24" i="5" s="1"/>
  <c r="V19" i="5"/>
  <c r="V20" i="5" s="1"/>
  <c r="V24" i="5" s="1"/>
  <c r="Y19" i="5"/>
  <c r="Y20" i="5" s="1"/>
  <c r="Y24" i="5" s="1"/>
  <c r="S19" i="5"/>
  <c r="S20" i="5" s="1"/>
  <c r="S24" i="5" s="1"/>
  <c r="M19" i="5"/>
  <c r="M20" i="5" s="1"/>
  <c r="M24" i="5" s="1"/>
  <c r="AH19" i="5"/>
  <c r="AH20" i="5" s="1"/>
  <c r="AH24" i="5" s="1"/>
  <c r="J19" i="5"/>
  <c r="J20" i="5" s="1"/>
  <c r="J24" i="5" s="1"/>
  <c r="G19" i="5"/>
  <c r="G20" i="5" s="1"/>
  <c r="G24" i="5" s="1"/>
  <c r="G26" i="5" s="1"/>
  <c r="AE19" i="5"/>
  <c r="AE20" i="5" s="1"/>
  <c r="AE24" i="5" s="1"/>
  <c r="D19" i="5"/>
  <c r="D20" i="5" s="1"/>
  <c r="D24" i="5" s="1"/>
  <c r="AB19" i="5"/>
  <c r="AB20" i="5" s="1"/>
  <c r="AB24" i="5" s="1"/>
  <c r="E13" i="3"/>
  <c r="G11" i="2"/>
  <c r="M11" i="1"/>
  <c r="O9" i="2"/>
  <c r="O11" i="2"/>
  <c r="G11" i="1"/>
  <c r="G13" i="1" s="1"/>
  <c r="M13" i="1"/>
  <c r="M24" i="1" s="1"/>
  <c r="D9" i="2"/>
  <c r="D11" i="2"/>
  <c r="V11" i="2"/>
  <c r="H12" i="1"/>
  <c r="H13" i="1" s="1"/>
  <c r="H24" i="1" s="1"/>
  <c r="C12" i="1"/>
  <c r="C13" i="1" s="1"/>
  <c r="C24" i="1" s="1"/>
  <c r="B11" i="1"/>
  <c r="M9" i="2"/>
  <c r="M10" i="2" s="1"/>
  <c r="M11" i="2"/>
  <c r="Y11" i="2"/>
  <c r="Y9" i="2"/>
  <c r="Y10" i="2" s="1"/>
  <c r="Y16" i="2" s="1"/>
  <c r="S9" i="2"/>
  <c r="S11" i="2"/>
  <c r="L9" i="2"/>
  <c r="L10" i="2" s="1"/>
  <c r="L16" i="2" s="1"/>
  <c r="L20" i="2" s="1"/>
  <c r="L11" i="2"/>
  <c r="AA9" i="2"/>
  <c r="AA10" i="2" s="1"/>
  <c r="AA11" i="2"/>
  <c r="AK11" i="2"/>
  <c r="AK9" i="2"/>
  <c r="AK10" i="2" s="1"/>
  <c r="AK16" i="2" s="1"/>
  <c r="M20" i="4" s="1"/>
  <c r="M22" i="4" s="1"/>
  <c r="M26" i="4" s="1"/>
  <c r="L12" i="1"/>
  <c r="L13" i="1" s="1"/>
  <c r="L24" i="1" s="1"/>
  <c r="I12" i="1"/>
  <c r="I13" i="1" s="1"/>
  <c r="I24" i="1" s="1"/>
  <c r="V10" i="2"/>
  <c r="V16" i="2" s="1"/>
  <c r="H20" i="4" s="1"/>
  <c r="H22" i="4" s="1"/>
  <c r="H26" i="4" s="1"/>
  <c r="F11" i="1"/>
  <c r="F13" i="1" s="1"/>
  <c r="G12" i="2"/>
  <c r="G19" i="2" s="1"/>
  <c r="G20" i="2" s="1"/>
  <c r="G24" i="2" s="1"/>
  <c r="G26" i="2" s="1"/>
  <c r="AH11" i="2"/>
  <c r="D10" i="2"/>
  <c r="B13" i="1"/>
  <c r="B24" i="1" s="1"/>
  <c r="U9" i="2"/>
  <c r="U10" i="2" s="1"/>
  <c r="U11" i="2"/>
  <c r="F9" i="2"/>
  <c r="F10" i="2" s="1"/>
  <c r="F11" i="2"/>
  <c r="J11" i="2"/>
  <c r="J9" i="2"/>
  <c r="J10" i="2" s="1"/>
  <c r="C11" i="2"/>
  <c r="C9" i="2"/>
  <c r="C10" i="2" s="1"/>
  <c r="Z11" i="2"/>
  <c r="Z9" i="2"/>
  <c r="Z10" i="2" s="1"/>
  <c r="R9" i="2"/>
  <c r="R10" i="2" s="1"/>
  <c r="R11" i="2"/>
  <c r="AB11" i="2"/>
  <c r="AB9" i="2"/>
  <c r="AB10" i="2" s="1"/>
  <c r="AF11" i="2"/>
  <c r="AF9" i="2"/>
  <c r="AF10" i="2" s="1"/>
  <c r="T11" i="2"/>
  <c r="T9" i="2"/>
  <c r="T10" i="2" s="1"/>
  <c r="N11" i="2"/>
  <c r="N9" i="2"/>
  <c r="N10" i="2" s="1"/>
  <c r="H11" i="2"/>
  <c r="H9" i="2"/>
  <c r="H10" i="2" s="1"/>
  <c r="AJ9" i="2"/>
  <c r="AJ10" i="2" s="1"/>
  <c r="C16" i="1"/>
  <c r="P11" i="2"/>
  <c r="P9" i="2"/>
  <c r="P10" i="2" s="1"/>
  <c r="AD9" i="2"/>
  <c r="AD10" i="2" s="1"/>
  <c r="AD11" i="2"/>
  <c r="AG9" i="2"/>
  <c r="AG10" i="2" s="1"/>
  <c r="AG11" i="2"/>
  <c r="X9" i="2"/>
  <c r="X10" i="2" s="1"/>
  <c r="I9" i="2"/>
  <c r="I10" i="2" s="1"/>
  <c r="I11" i="2"/>
  <c r="AE9" i="2"/>
  <c r="AE10" i="2" s="1"/>
  <c r="AE11" i="2"/>
  <c r="D16" i="2"/>
  <c r="B20" i="4" s="1"/>
  <c r="B22" i="4" s="1"/>
  <c r="B26" i="4" s="1"/>
  <c r="B28" i="4" s="1"/>
  <c r="B11" i="2"/>
  <c r="AI11" i="2"/>
  <c r="AC11" i="2"/>
  <c r="W11" i="2"/>
  <c r="Q11" i="2"/>
  <c r="K11" i="2"/>
  <c r="E11" i="2"/>
  <c r="J12" i="1"/>
  <c r="S10" i="2"/>
  <c r="D12" i="1"/>
  <c r="B10" i="2"/>
  <c r="AI10" i="2"/>
  <c r="AC10" i="2"/>
  <c r="W10" i="2"/>
  <c r="Q10" i="2"/>
  <c r="K10" i="2"/>
  <c r="E10" i="2"/>
  <c r="O10" i="2"/>
  <c r="AH10" i="2"/>
  <c r="K12" i="1"/>
  <c r="K13" i="1" s="1"/>
  <c r="J11" i="1"/>
  <c r="E12" i="1"/>
  <c r="E13" i="1" s="1"/>
  <c r="D11" i="1"/>
  <c r="J26" i="5" l="1"/>
  <c r="M26" i="5" s="1"/>
  <c r="P26" i="5" s="1"/>
  <c r="S26" i="5" s="1"/>
  <c r="V26" i="5" s="1"/>
  <c r="Y26" i="5" s="1"/>
  <c r="AB26" i="5" s="1"/>
  <c r="AE26" i="5" s="1"/>
  <c r="AH26" i="5" s="1"/>
  <c r="AK26" i="5" s="1"/>
  <c r="C28" i="4"/>
  <c r="C20" i="1"/>
  <c r="C22" i="1" s="1"/>
  <c r="C26" i="1" s="1"/>
  <c r="I16" i="1"/>
  <c r="I20" i="1" s="1"/>
  <c r="I22" i="1" s="1"/>
  <c r="I26" i="1" s="1"/>
  <c r="I20" i="4"/>
  <c r="I22" i="4" s="1"/>
  <c r="I26" i="4" s="1"/>
  <c r="D12" i="2"/>
  <c r="D19" i="2" s="1"/>
  <c r="D20" i="2" s="1"/>
  <c r="D24" i="2" s="1"/>
  <c r="L12" i="2"/>
  <c r="V12" i="2"/>
  <c r="V19" i="2" s="1"/>
  <c r="V20" i="2" s="1"/>
  <c r="V24" i="2" s="1"/>
  <c r="D13" i="1"/>
  <c r="D24" i="1" s="1"/>
  <c r="T12" i="2"/>
  <c r="T19" i="2" s="1"/>
  <c r="T20" i="2" s="1"/>
  <c r="T22" i="2" s="1"/>
  <c r="AK12" i="2"/>
  <c r="AK19" i="2" s="1"/>
  <c r="AK20" i="2" s="1"/>
  <c r="AK24" i="2" s="1"/>
  <c r="Y12" i="2"/>
  <c r="Y19" i="2" s="1"/>
  <c r="Y20" i="2" s="1"/>
  <c r="Y24" i="2" s="1"/>
  <c r="AI12" i="2"/>
  <c r="AI19" i="2" s="1"/>
  <c r="AI20" i="2" s="1"/>
  <c r="AI22" i="2" s="1"/>
  <c r="K12" i="2"/>
  <c r="K19" i="2" s="1"/>
  <c r="K20" i="2" s="1"/>
  <c r="K22" i="2" s="1"/>
  <c r="N12" i="2"/>
  <c r="N19" i="2" s="1"/>
  <c r="N20" i="2" s="1"/>
  <c r="N22" i="2" s="1"/>
  <c r="H12" i="2"/>
  <c r="H19" i="2" s="1"/>
  <c r="H20" i="2" s="1"/>
  <c r="H22" i="2" s="1"/>
  <c r="J13" i="1"/>
  <c r="J24" i="1" s="1"/>
  <c r="W12" i="2"/>
  <c r="W19" i="2" s="1"/>
  <c r="W20" i="2" s="1"/>
  <c r="W22" i="2" s="1"/>
  <c r="AF12" i="2"/>
  <c r="AF19" i="2" s="1"/>
  <c r="AF20" i="2" s="1"/>
  <c r="AF22" i="2" s="1"/>
  <c r="X16" i="2"/>
  <c r="X20" i="2" s="1"/>
  <c r="X12" i="2"/>
  <c r="P16" i="2"/>
  <c r="F20" i="4" s="1"/>
  <c r="F22" i="4" s="1"/>
  <c r="F26" i="4" s="1"/>
  <c r="P12" i="2"/>
  <c r="J16" i="2"/>
  <c r="D20" i="4" s="1"/>
  <c r="D22" i="4" s="1"/>
  <c r="D26" i="4" s="1"/>
  <c r="J12" i="2"/>
  <c r="F16" i="2"/>
  <c r="F20" i="2" s="1"/>
  <c r="F12" i="2"/>
  <c r="AG16" i="2"/>
  <c r="AG20" i="2" s="1"/>
  <c r="AG12" i="2"/>
  <c r="AB16" i="2"/>
  <c r="J20" i="4" s="1"/>
  <c r="J22" i="4" s="1"/>
  <c r="J26" i="4" s="1"/>
  <c r="AB12" i="2"/>
  <c r="K24" i="1"/>
  <c r="U16" i="2"/>
  <c r="U20" i="2" s="1"/>
  <c r="U12" i="2"/>
  <c r="AA16" i="2"/>
  <c r="AA20" i="2" s="1"/>
  <c r="AA12" i="2"/>
  <c r="F24" i="1"/>
  <c r="I16" i="2"/>
  <c r="I20" i="2" s="1"/>
  <c r="I12" i="2"/>
  <c r="AJ16" i="2"/>
  <c r="AJ20" i="2" s="1"/>
  <c r="AJ12" i="2"/>
  <c r="R16" i="2"/>
  <c r="R20" i="2" s="1"/>
  <c r="R12" i="2"/>
  <c r="E12" i="2"/>
  <c r="AC12" i="2"/>
  <c r="S16" i="2"/>
  <c r="G20" i="4" s="1"/>
  <c r="G22" i="4" s="1"/>
  <c r="G26" i="4" s="1"/>
  <c r="S12" i="2"/>
  <c r="AE16" i="2"/>
  <c r="K20" i="4" s="1"/>
  <c r="K22" i="4" s="1"/>
  <c r="K26" i="4" s="1"/>
  <c r="AE12" i="2"/>
  <c r="AD16" i="2"/>
  <c r="AD20" i="2" s="1"/>
  <c r="AD12" i="2"/>
  <c r="Z12" i="2"/>
  <c r="M16" i="1"/>
  <c r="M20" i="1" s="1"/>
  <c r="M22" i="1" s="1"/>
  <c r="M26" i="1" s="1"/>
  <c r="AH12" i="2"/>
  <c r="AH16" i="2"/>
  <c r="L20" i="4" s="1"/>
  <c r="L22" i="4" s="1"/>
  <c r="L26" i="4" s="1"/>
  <c r="E24" i="1"/>
  <c r="B16" i="1"/>
  <c r="B20" i="1" s="1"/>
  <c r="B22" i="1" s="1"/>
  <c r="B26" i="1" s="1"/>
  <c r="B28" i="1" s="1"/>
  <c r="C16" i="2"/>
  <c r="C20" i="2" s="1"/>
  <c r="C12" i="2"/>
  <c r="H16" i="1"/>
  <c r="H20" i="1" s="1"/>
  <c r="H22" i="1" s="1"/>
  <c r="H26" i="1" s="1"/>
  <c r="G24" i="1"/>
  <c r="O16" i="2"/>
  <c r="O20" i="2" s="1"/>
  <c r="O12" i="2"/>
  <c r="Q12" i="2"/>
  <c r="B12" i="2"/>
  <c r="M16" i="2"/>
  <c r="E20" i="4" s="1"/>
  <c r="E22" i="4" s="1"/>
  <c r="E26" i="4" s="1"/>
  <c r="M12" i="2"/>
  <c r="D28" i="4" l="1"/>
  <c r="E28" i="4" s="1"/>
  <c r="F28" i="4" s="1"/>
  <c r="G28" i="4" s="1"/>
  <c r="H28" i="4" s="1"/>
  <c r="I28" i="4" s="1"/>
  <c r="J28" i="4" s="1"/>
  <c r="K28" i="4" s="1"/>
  <c r="L28" i="4" s="1"/>
  <c r="M28" i="4" s="1"/>
  <c r="C28" i="1"/>
  <c r="L16" i="1"/>
  <c r="L20" i="1" s="1"/>
  <c r="L22" i="1" s="1"/>
  <c r="L26" i="1" s="1"/>
  <c r="E19" i="2"/>
  <c r="E20" i="2" s="1"/>
  <c r="E22" i="2" s="1"/>
  <c r="Q19" i="2"/>
  <c r="Q20" i="2" s="1"/>
  <c r="Q22" i="2" s="1"/>
  <c r="AH19" i="2"/>
  <c r="AH20" i="2" s="1"/>
  <c r="AH24" i="2" s="1"/>
  <c r="AE19" i="2"/>
  <c r="S19" i="2"/>
  <c r="S20" i="2" s="1"/>
  <c r="S24" i="2" s="1"/>
  <c r="D16" i="1"/>
  <c r="D20" i="1" s="1"/>
  <c r="D22" i="1" s="1"/>
  <c r="D26" i="1" s="1"/>
  <c r="F16" i="1"/>
  <c r="F20" i="1" s="1"/>
  <c r="F22" i="1" s="1"/>
  <c r="F26" i="1" s="1"/>
  <c r="B19" i="2"/>
  <c r="B20" i="2" s="1"/>
  <c r="B22" i="2" s="1"/>
  <c r="P19" i="2"/>
  <c r="P20" i="2" s="1"/>
  <c r="P24" i="2" s="1"/>
  <c r="Z19" i="2"/>
  <c r="Z20" i="2" s="1"/>
  <c r="Z22" i="2" s="1"/>
  <c r="G16" i="1"/>
  <c r="G20" i="1" s="1"/>
  <c r="G22" i="1" s="1"/>
  <c r="G26" i="1" s="1"/>
  <c r="AB19" i="2"/>
  <c r="AB20" i="2" s="1"/>
  <c r="AB24" i="2" s="1"/>
  <c r="J19" i="2"/>
  <c r="J20" i="2" s="1"/>
  <c r="J24" i="2" s="1"/>
  <c r="J26" i="2" s="1"/>
  <c r="M19" i="2"/>
  <c r="M20" i="2" s="1"/>
  <c r="M24" i="2" s="1"/>
  <c r="K16" i="1"/>
  <c r="K20" i="1" s="1"/>
  <c r="K22" i="1" s="1"/>
  <c r="K26" i="1" s="1"/>
  <c r="AE20" i="2"/>
  <c r="AE24" i="2" s="1"/>
  <c r="E16" i="1"/>
  <c r="E20" i="1" s="1"/>
  <c r="E22" i="1" s="1"/>
  <c r="E26" i="1" s="1"/>
  <c r="AC19" i="2"/>
  <c r="AC20" i="2" s="1"/>
  <c r="AC22" i="2" s="1"/>
  <c r="J16" i="1"/>
  <c r="J20" i="1" s="1"/>
  <c r="J22" i="1" s="1"/>
  <c r="J26" i="1" s="1"/>
  <c r="D28" i="1" l="1"/>
  <c r="B30" i="4"/>
  <c r="E28" i="1"/>
  <c r="M26" i="2"/>
  <c r="P26" i="2" s="1"/>
  <c r="S26" i="2" s="1"/>
  <c r="V26" i="2" s="1"/>
  <c r="Y26" i="2" s="1"/>
  <c r="AB26" i="2" s="1"/>
  <c r="AE26" i="2" s="1"/>
  <c r="AH26" i="2" s="1"/>
  <c r="AK26" i="2" s="1"/>
  <c r="F28" i="1" l="1"/>
  <c r="G28" i="1" s="1"/>
  <c r="H28" i="1" s="1"/>
  <c r="I28" i="1" s="1"/>
  <c r="J28" i="1" s="1"/>
  <c r="K28" i="1" s="1"/>
  <c r="L28" i="1" s="1"/>
  <c r="M28" i="1" s="1"/>
  <c r="B30" i="1"/>
</calcChain>
</file>

<file path=xl/sharedStrings.xml><?xml version="1.0" encoding="utf-8"?>
<sst xmlns="http://schemas.openxmlformats.org/spreadsheetml/2006/main" count="211" uniqueCount="81">
  <si>
    <t>Расчетные месяцы</t>
  </si>
  <si>
    <t>Доходы</t>
  </si>
  <si>
    <t>Кол-во подписанных договоров на проведение ремонтных работ</t>
  </si>
  <si>
    <t>Кол-во объектов в работе</t>
  </si>
  <si>
    <t>Кол-во сданных объектов</t>
  </si>
  <si>
    <t>Усредненная сумма договора</t>
  </si>
  <si>
    <t>Сумма дополнительных работ к договору</t>
  </si>
  <si>
    <t>Сумма дополнительного дохода по партнерской программе</t>
  </si>
  <si>
    <t>Расходы</t>
  </si>
  <si>
    <t>Доходы итого:</t>
  </si>
  <si>
    <t>Зарплата мастера(ов)</t>
  </si>
  <si>
    <t>Оплата связи и ГСМ</t>
  </si>
  <si>
    <t>Стоимость привлечения клиента</t>
  </si>
  <si>
    <t xml:space="preserve">Оплата роялти </t>
  </si>
  <si>
    <t>Расходы итого:</t>
  </si>
  <si>
    <t>Прибыль без учета налога (УСН 6%)</t>
  </si>
  <si>
    <t>Сумма налога (УСН 6%)</t>
  </si>
  <si>
    <t>Чистая прибыль</t>
  </si>
  <si>
    <t>Чистая прибыль нарастающим итогом</t>
  </si>
  <si>
    <t>Исходные данные</t>
  </si>
  <si>
    <t>руб.</t>
  </si>
  <si>
    <t>$</t>
  </si>
  <si>
    <t>Паушальный взнос</t>
  </si>
  <si>
    <t>связ, бензин</t>
  </si>
  <si>
    <t>банк</t>
  </si>
  <si>
    <t>Оборудование</t>
  </si>
  <si>
    <t>Курс доллара ЦБ (ввести курс доллара ЦБ)</t>
  </si>
  <si>
    <t>Хоз часть, из них:</t>
  </si>
  <si>
    <t xml:space="preserve">Регистрация юр. лица, открытие р/счета </t>
  </si>
  <si>
    <t>ИТОГО:</t>
  </si>
  <si>
    <t>ИНВЕСТИЦИИ</t>
  </si>
  <si>
    <t>Налоговая ставка (УСН), %</t>
  </si>
  <si>
    <t>Сумма среднего чека, руб.</t>
  </si>
  <si>
    <t>Дополнительные работы, % от ср. чека</t>
  </si>
  <si>
    <t>Партнерские продажи, % от ср. чека</t>
  </si>
  <si>
    <t>Расходы на мастеров, % от ср. чека и доп работ</t>
  </si>
  <si>
    <t>Стоимость привлечения клиента в среднем, руб.</t>
  </si>
  <si>
    <t>Роялти 
(Каникулы на роялти 2 мес начиная с месяца обучения (начисляется начиная с третьего месяца)</t>
  </si>
  <si>
    <t>Срок запуска, нед
(начиная с даты после обучения)</t>
  </si>
  <si>
    <t>КЛЮЧЕВЫЕ ПОКАЗАТЕЛИ</t>
  </si>
  <si>
    <t>ИСХОДНЫЕ ДАННЫЕ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</si>
  <si>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</si>
  <si>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</si>
  <si>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</si>
  <si>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</si>
  <si>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</si>
  <si>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</si>
  <si>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</si>
  <si>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</si>
  <si>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</si>
  <si>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</si>
  <si>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</si>
  <si>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</si>
  <si>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Подписано</t>
  </si>
  <si>
    <t xml:space="preserve">В работе </t>
  </si>
  <si>
    <t>Сдано</t>
  </si>
  <si>
    <t>Итого приход</t>
  </si>
  <si>
    <t>Расходы на УК</t>
  </si>
  <si>
    <t>Бензин, связь, банк</t>
  </si>
  <si>
    <t>Итого расходы</t>
  </si>
  <si>
    <t xml:space="preserve">Сумма в обороте </t>
  </si>
  <si>
    <t>Количество объектов, шт.</t>
  </si>
  <si>
    <t>Средний чек</t>
  </si>
  <si>
    <t>Сумма подписанных договоров</t>
  </si>
  <si>
    <t>Дополнительные работы +10 %</t>
  </si>
  <si>
    <t>Общая сумма по договорам</t>
  </si>
  <si>
    <t>Партнерские продажи (доп прибыль) + 10%</t>
  </si>
  <si>
    <t>Роялити фиксированная часть</t>
  </si>
  <si>
    <t>Услуги работ мастеров 65%</t>
  </si>
  <si>
    <t>Налоги (УСН) 6%</t>
  </si>
  <si>
    <t>Срок окупаемости (месяцев):</t>
  </si>
  <si>
    <t>Финансовая модель "Стандарт"</t>
  </si>
  <si>
    <t>Финансовая модель "VIP"</t>
  </si>
  <si>
    <t xml:space="preserve">Финансовая модель "Стандарт" развернутая </t>
  </si>
  <si>
    <t>Финансовая модель "VIP" развернутая</t>
  </si>
  <si>
    <t>Стандарт</t>
  </si>
  <si>
    <t>VIP</t>
  </si>
  <si>
    <t>Фиксированная часть, с 3 по 5 месяцы
(оплачивается в начале каждого месяца за текущий месяц)</t>
  </si>
  <si>
    <t>Фиксированная часть, с 6 по 8 месяцы
(оплачивается в начале каждого месяца за текущий месяц)</t>
  </si>
  <si>
    <t>Фиксированная часть, с 9 месяца
(оплачивается в начале каждого месяца за текущий месяц)</t>
  </si>
  <si>
    <t>Стоимость привлечения 1 клиента,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</si>
</sst>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[$$-409]* #,##0.00_ ;_-[$$-409]* \-#,##0.00\ ;_-[$$-409]* &quot;-&quot;??_ ;_-@_ "/>
    <numFmt numFmtId="165" formatCode="#,##0\ &quot;₽&quot;"/>
    <numFmt numFmtId="166" formatCode="_-* #,##0\ &quot;₽&quot;_-;\-* #,##0\ &quot;₽&quot;_-;_-* &quot;-&quot;??\ &quot;₽&quot;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Montserrat Light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4"/>
      <color theme="1"/>
      <name val="Montserrat Light"/>
      <charset val="204"/>
    </font>
    <font>
      <sz val="11"/>
      <color theme="1"/>
      <name val="Montserrat"/>
      <charset val="204"/>
    </font>
    <font>
      <sz val="12"/>
      <color theme="1"/>
      <name val="Montserrat"/>
      <charset val="204"/>
    </font>
    <font>
      <b/>
      <sz val="16"/>
      <color rgb="FF0B4656"/>
      <name val="Montserrat"/>
      <charset val="204"/>
    </font>
    <font>
      <b/>
      <sz val="12"/>
      <color theme="1"/>
      <name val="Montserrat"/>
      <charset val="204"/>
    </font>
    <font>
      <b/>
      <sz val="16"/>
      <color theme="0"/>
      <name val="Montserrat Light"/>
      <charset val="204"/>
    </font>
    <font>
      <sz val="12"/>
      <color rgb="FF3F3F3F"/>
      <name val="Montserrat Light"/>
      <charset val="204"/>
    </font>
    <font>
      <b/>
      <sz val="12"/>
      <color rgb="FF3F3F3F"/>
      <name val="Montserrat Light"/>
      <charset val="204"/>
    </font>
    <font>
      <b/>
      <sz val="14"/>
      <color rgb="FF3F3F3F"/>
      <name val="Montserrat Light"/>
      <charset val="204"/>
    </font>
    <font>
      <b/>
      <sz val="14"/>
      <color rgb="FF1A667A"/>
      <name val="Montserrat Light"/>
      <charset val="204"/>
    </font>
    <font>
      <sz val="11"/>
      <color rgb="FF1A667A"/>
      <name val="Montserrat Light"/>
      <charset val="204"/>
    </font>
    <font>
      <b/>
      <sz val="14"/>
      <color rgb="FF0B4656"/>
      <name val="Montserrat Light"/>
      <charset val="204"/>
    </font>
    <font>
      <b/>
      <sz val="12"/>
      <color rgb="FF0B4656"/>
      <name val="Montserrat Light"/>
      <charset val="204"/>
    </font>
    <font>
      <sz val="11"/>
      <color rgb="FF0B4656"/>
      <name val="Montserrat Light"/>
      <charset val="204"/>
    </font>
    <font>
      <b/>
      <sz val="28"/>
      <color rgb="FF0B4656"/>
      <name val="Montserrat"/>
      <charset val="204"/>
    </font>
    <font>
      <b/>
      <sz val="11"/>
      <color rgb="FF0B4656"/>
      <name val="Calibri Light"/>
      <family val="2"/>
      <charset val="204"/>
      <scheme val="major"/>
    </font>
    <font>
      <b/>
      <sz val="16"/>
      <color rgb="FFFF8136"/>
      <name val="Montserrat"/>
      <charset val="204"/>
    </font>
    <font>
      <b/>
      <sz val="14"/>
      <color rgb="FFFF8136"/>
      <name val="Montserrat Light"/>
      <charset val="204"/>
    </font>
    <font>
      <b/>
      <sz val="12"/>
      <color rgb="FFFF8136"/>
      <name val="Montserrat Light"/>
      <charset val="204"/>
    </font>
    <font>
      <b/>
      <sz val="28"/>
      <color rgb="FFFF8136"/>
      <name val="Montserrat"/>
      <charset val="204"/>
    </font>
    <font>
      <sz val="12"/>
      <color theme="0"/>
      <name val="Montserrat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8136"/>
        <bgColor indexed="64"/>
      </patternFill>
    </fill>
    <fill>
      <patternFill patternType="solid">
        <fgColor rgb="FFFF8136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B4656"/>
        <bgColor indexed="64"/>
      </patternFill>
    </fill>
    <fill>
      <patternFill patternType="solid">
        <fgColor rgb="FF0B4656"/>
        <bgColor rgb="FFFFFFFF"/>
      </patternFill>
    </fill>
    <fill>
      <patternFill patternType="solid">
        <fgColor rgb="FF1A667A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B4656"/>
      </left>
      <right style="thin">
        <color rgb="FF0B4656"/>
      </right>
      <top style="thin">
        <color rgb="FF0B4656"/>
      </top>
      <bottom style="thin">
        <color rgb="FF0B4656"/>
      </bottom>
      <diagonal/>
    </border>
    <border>
      <left style="thin">
        <color rgb="FF0B4656"/>
      </left>
      <right/>
      <top/>
      <bottom style="thin">
        <color rgb="FF0B4656"/>
      </bottom>
      <diagonal/>
    </border>
    <border>
      <left/>
      <right/>
      <top/>
      <bottom style="thin">
        <color rgb="FF0B465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9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6" fontId="8" fillId="0" borderId="2" xfId="1" applyNumberFormat="1" applyFont="1" applyBorder="1" applyAlignment="1" applyProtection="1">
      <alignment horizontal="center" vertical="center"/>
      <protection hidden="1"/>
    </xf>
    <xf numFmtId="166" fontId="8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vertical="center" wrapText="1"/>
      <protection hidden="1"/>
    </xf>
    <xf numFmtId="166" fontId="10" fillId="0" borderId="2" xfId="0" applyNumberFormat="1" applyFont="1" applyBorder="1" applyAlignment="1" applyProtection="1">
      <alignment horizontal="center" vertical="center"/>
      <protection hidden="1"/>
    </xf>
    <xf numFmtId="166" fontId="10" fillId="0" borderId="2" xfId="1" applyNumberFormat="1" applyFont="1" applyBorder="1" applyAlignment="1" applyProtection="1">
      <alignment horizontal="center" vertical="center"/>
      <protection hidden="1"/>
    </xf>
    <xf numFmtId="166" fontId="8" fillId="0" borderId="0" xfId="1" applyNumberFormat="1" applyFont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166" fontId="7" fillId="0" borderId="0" xfId="0" applyNumberFormat="1" applyFont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vertical="center" wrapText="1"/>
      <protection hidden="1"/>
    </xf>
    <xf numFmtId="166" fontId="9" fillId="6" borderId="2" xfId="0" applyNumberFormat="1" applyFont="1" applyFill="1" applyBorder="1" applyAlignment="1" applyProtection="1">
      <alignment horizontal="center" vertical="center"/>
      <protection hidden="1"/>
    </xf>
    <xf numFmtId="0" fontId="9" fillId="6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165" fontId="13" fillId="4" borderId="2" xfId="2" applyNumberFormat="1" applyFont="1" applyFill="1" applyBorder="1" applyAlignment="1" applyProtection="1">
      <alignment horizontal="center" vertical="center"/>
      <protection hidden="1"/>
    </xf>
    <xf numFmtId="0" fontId="6" fillId="7" borderId="2" xfId="0" applyFont="1" applyFill="1" applyBorder="1" applyAlignment="1" applyProtection="1">
      <alignment vertical="center"/>
      <protection hidden="1"/>
    </xf>
    <xf numFmtId="165" fontId="13" fillId="6" borderId="2" xfId="2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6" fillId="5" borderId="2" xfId="0" applyFont="1" applyFill="1" applyBorder="1" applyAlignment="1" applyProtection="1">
      <alignment vertical="center"/>
      <protection hidden="1"/>
    </xf>
    <xf numFmtId="165" fontId="13" fillId="8" borderId="2" xfId="2" applyNumberFormat="1" applyFont="1" applyFill="1" applyBorder="1" applyAlignment="1" applyProtection="1">
      <alignment horizontal="center"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165" fontId="15" fillId="0" borderId="2" xfId="2" applyNumberFormat="1" applyFont="1" applyFill="1" applyBorder="1" applyAlignment="1" applyProtection="1">
      <alignment horizontal="center" vertical="center"/>
      <protection hidden="1"/>
    </xf>
    <xf numFmtId="0" fontId="15" fillId="0" borderId="2" xfId="2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vertical="center"/>
      <protection hidden="1"/>
    </xf>
    <xf numFmtId="0" fontId="14" fillId="4" borderId="0" xfId="2" applyFont="1" applyFill="1" applyBorder="1" applyAlignment="1" applyProtection="1">
      <alignment horizontal="left" vertical="center"/>
      <protection hidden="1"/>
    </xf>
    <xf numFmtId="0" fontId="17" fillId="9" borderId="2" xfId="0" applyFont="1" applyFill="1" applyBorder="1" applyAlignment="1" applyProtection="1">
      <alignment vertical="center"/>
      <protection hidden="1"/>
    </xf>
    <xf numFmtId="165" fontId="18" fillId="10" borderId="2" xfId="0" applyNumberFormat="1" applyFont="1" applyFill="1" applyBorder="1" applyAlignment="1" applyProtection="1">
      <alignment horizontal="center" vertical="center"/>
      <protection hidden="1"/>
    </xf>
    <xf numFmtId="165" fontId="17" fillId="10" borderId="2" xfId="0" applyNumberFormat="1" applyFont="1" applyFill="1" applyBorder="1" applyAlignment="1" applyProtection="1">
      <alignment horizontal="center" vertical="center"/>
      <protection hidden="1"/>
    </xf>
    <xf numFmtId="0" fontId="19" fillId="1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165" fontId="6" fillId="0" borderId="2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166" fontId="4" fillId="0" borderId="2" xfId="1" applyNumberFormat="1" applyFont="1" applyBorder="1" applyAlignment="1" applyProtection="1">
      <alignment horizontal="center" vertical="center"/>
      <protection hidden="1"/>
    </xf>
    <xf numFmtId="164" fontId="4" fillId="0" borderId="2" xfId="1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21" fillId="6" borderId="2" xfId="0" applyFont="1" applyFill="1" applyBorder="1" applyAlignment="1" applyProtection="1">
      <alignment vertical="center"/>
      <protection hidden="1"/>
    </xf>
    <xf numFmtId="44" fontId="21" fillId="6" borderId="2" xfId="1" applyFont="1" applyFill="1" applyBorder="1" applyAlignment="1" applyProtection="1">
      <alignment horizontal="center" vertical="center"/>
      <protection hidden="1"/>
    </xf>
    <xf numFmtId="164" fontId="21" fillId="6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center" vertical="center"/>
      <protection hidden="1"/>
    </xf>
    <xf numFmtId="9" fontId="4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5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vertical="center" wrapText="1"/>
      <protection hidden="1"/>
    </xf>
    <xf numFmtId="165" fontId="4" fillId="3" borderId="2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4" fontId="5" fillId="0" borderId="2" xfId="1" applyFont="1" applyBorder="1" applyAlignment="1" applyProtection="1">
      <alignment horizontal="center" vertical="center"/>
      <protection locked="0"/>
    </xf>
    <xf numFmtId="0" fontId="22" fillId="11" borderId="2" xfId="0" applyFont="1" applyFill="1" applyBorder="1" applyAlignment="1" applyProtection="1">
      <alignment vertical="center" wrapText="1"/>
      <protection hidden="1"/>
    </xf>
    <xf numFmtId="166" fontId="22" fillId="11" borderId="2" xfId="0" applyNumberFormat="1" applyFont="1" applyFill="1" applyBorder="1" applyAlignment="1" applyProtection="1">
      <alignment horizontal="center" vertical="center"/>
      <protection hidden="1"/>
    </xf>
    <xf numFmtId="0" fontId="22" fillId="11" borderId="2" xfId="0" applyNumberFormat="1" applyFont="1" applyFill="1" applyBorder="1" applyAlignment="1" applyProtection="1">
      <alignment horizontal="center" vertical="center"/>
      <protection hidden="1"/>
    </xf>
    <xf numFmtId="0" fontId="23" fillId="12" borderId="2" xfId="0" applyFont="1" applyFill="1" applyBorder="1" applyAlignment="1" applyProtection="1">
      <alignment vertical="center"/>
      <protection hidden="1"/>
    </xf>
    <xf numFmtId="165" fontId="24" fillId="11" borderId="2" xfId="2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9" fontId="4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vertical="center"/>
      <protection hidden="1"/>
    </xf>
    <xf numFmtId="0" fontId="21" fillId="6" borderId="4" xfId="0" applyFont="1" applyFill="1" applyBorder="1" applyAlignment="1" applyProtection="1">
      <alignment vertical="center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4" fillId="4" borderId="0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165" fontId="12" fillId="4" borderId="2" xfId="2" applyNumberFormat="1" applyFont="1" applyFill="1" applyBorder="1" applyAlignment="1" applyProtection="1">
      <alignment horizontal="center" vertical="center"/>
      <protection hidden="1"/>
    </xf>
    <xf numFmtId="0" fontId="26" fillId="1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2" fillId="11" borderId="2" xfId="0" applyFont="1" applyFill="1" applyBorder="1" applyAlignment="1" applyProtection="1">
      <alignment horizontal="center" vertical="center" wrapText="1"/>
      <protection hidden="1"/>
    </xf>
    <xf numFmtId="0" fontId="14" fillId="4" borderId="0" xfId="2" applyFont="1" applyFill="1" applyBorder="1" applyAlignment="1" applyProtection="1">
      <alignment horizontal="center" vertical="center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165" fontId="12" fillId="4" borderId="2" xfId="2" applyNumberFormat="1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0" fontId="11" fillId="11" borderId="0" xfId="0" applyFont="1" applyFill="1" applyAlignment="1" applyProtection="1">
      <alignment horizontal="center" vertical="center"/>
      <protection hidden="1"/>
    </xf>
    <xf numFmtId="0" fontId="21" fillId="6" borderId="2" xfId="0" applyFont="1" applyFill="1" applyBorder="1" applyAlignment="1" applyProtection="1">
      <alignment horizontal="center" vertical="center"/>
      <protection hidden="1"/>
    </xf>
    <xf numFmtId="44" fontId="5" fillId="0" borderId="2" xfId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</cellXfs>
  <cellStyles count="3">
    <cellStyle name="Вывод" xfId="2" builtinId="21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1A667A"/>
      <color rgb="FF0B4656"/>
      <color rgb="FFFF81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473362</xdr:colOff>
      <xdr:row>0</xdr:row>
      <xdr:rowOff>86206</xdr:rowOff>
    </xdr:from>
    <xdr:to>
      <xdr:col>12</xdr:col>
      <xdr:colOff>279977</xdr:colOff>
      <xdr:row>2</xdr:row>
      <xdr:rowOff>254005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FDCE7C8-9EC3-4BA5-9676-B92A79CE2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817" y="86206"/>
          <a:ext cx="3050887" cy="837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473362</xdr:colOff>
      <xdr:row>0</xdr:row>
      <xdr:rowOff>86206</xdr:rowOff>
    </xdr:from>
    <xdr:to>
      <xdr:col>12</xdr:col>
      <xdr:colOff>304099</xdr:colOff>
      <xdr:row>2</xdr:row>
      <xdr:rowOff>254005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B76A8A9-9C1D-4A75-A3EC-E073D079E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9912" y="86206"/>
          <a:ext cx="3049733" cy="82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96D0-7DA3-4FEB-8404-457434C96AEC}">
  <sheetPr>
    <pageSetUpPr fitToPage="1"/>
  </sheetPr>
  <dimension ref="A1:M30"/>
  <sheetViews>
    <sheetView tabSelected="1" zoomScale="70" zoomScaleNormal="70" workbookViewId="0">
      <selection activeCell="B8" sqref="B8"/>
    </sheetView>
  </sheetViews>
  <sheetFormatPr defaultRowHeight="16.5" x14ac:dyDescent="0.35"/>
  <cols>
    <col min="1" max="1" width="54" style="16" bestFit="1" customWidth="1"/>
    <col min="2" max="2" width="20.54296875" style="4" bestFit="1" customWidth="1"/>
    <col min="3" max="4" width="19.90625" style="4" bestFit="1" customWidth="1"/>
    <col min="5" max="5" width="18.08984375" style="4" bestFit="1" customWidth="1"/>
    <col min="6" max="6" width="20.54296875" style="4" bestFit="1" customWidth="1"/>
    <col min="7" max="7" width="20.08984375" style="4" bestFit="1" customWidth="1"/>
    <col min="8" max="9" width="22.36328125" style="4" bestFit="1" customWidth="1"/>
    <col min="10" max="10" width="22.81640625" style="4" bestFit="1" customWidth="1"/>
    <col min="11" max="11" width="23.08984375" style="4" bestFit="1" customWidth="1"/>
    <col min="12" max="12" width="23.26953125" style="4" bestFit="1" customWidth="1"/>
    <col min="13" max="13" width="22.36328125" style="4" bestFit="1" customWidth="1"/>
    <col min="14" max="16384" width="8.7265625" style="91"/>
  </cols>
  <sheetData>
    <row r="1" spans="1:13" ht="26" customHeight="1" x14ac:dyDescent="0.35">
      <c r="A1" s="77" t="s">
        <v>71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ht="26" customHeigh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3" ht="26" customHeigh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3" s="92" customFormat="1" ht="22" customHeight="1" x14ac:dyDescent="0.35">
      <c r="A4" s="5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</row>
    <row r="5" spans="1:13" ht="22" customHeight="1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4" x14ac:dyDescent="0.35">
      <c r="A6" s="79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92" customFormat="1" ht="37" x14ac:dyDescent="0.35">
      <c r="A7" s="5" t="s">
        <v>2</v>
      </c>
      <c r="B7" s="6">
        <v>1</v>
      </c>
      <c r="C7" s="6">
        <v>2</v>
      </c>
      <c r="D7" s="6">
        <v>3</v>
      </c>
      <c r="E7" s="6">
        <v>3</v>
      </c>
      <c r="F7" s="6">
        <v>3</v>
      </c>
      <c r="G7" s="6">
        <v>4</v>
      </c>
      <c r="H7" s="6">
        <v>4</v>
      </c>
      <c r="I7" s="6">
        <v>4</v>
      </c>
      <c r="J7" s="6">
        <v>5</v>
      </c>
      <c r="K7" s="6">
        <v>5</v>
      </c>
      <c r="L7" s="6">
        <v>6</v>
      </c>
      <c r="M7" s="6">
        <v>6</v>
      </c>
    </row>
    <row r="8" spans="1:13" s="92" customFormat="1" ht="22" customHeight="1" x14ac:dyDescent="0.35">
      <c r="A8" s="5" t="s">
        <v>3</v>
      </c>
      <c r="B8" s="6">
        <v>1</v>
      </c>
      <c r="C8" s="6">
        <f>B8+C7-B9</f>
        <v>3</v>
      </c>
      <c r="D8" s="6">
        <f t="shared" ref="D8:M8" si="0">C8+D7-C9</f>
        <v>5</v>
      </c>
      <c r="E8" s="6">
        <f t="shared" si="0"/>
        <v>6</v>
      </c>
      <c r="F8" s="6">
        <f t="shared" si="0"/>
        <v>7</v>
      </c>
      <c r="G8" s="6">
        <f t="shared" si="0"/>
        <v>8</v>
      </c>
      <c r="H8" s="6">
        <f t="shared" si="0"/>
        <v>8</v>
      </c>
      <c r="I8" s="6">
        <f t="shared" si="0"/>
        <v>8</v>
      </c>
      <c r="J8" s="6">
        <f t="shared" si="0"/>
        <v>9</v>
      </c>
      <c r="K8" s="6">
        <f t="shared" si="0"/>
        <v>9</v>
      </c>
      <c r="L8" s="6">
        <f t="shared" si="0"/>
        <v>10</v>
      </c>
      <c r="M8" s="6">
        <f t="shared" si="0"/>
        <v>10</v>
      </c>
    </row>
    <row r="9" spans="1:13" s="92" customFormat="1" ht="22" customHeight="1" x14ac:dyDescent="0.35">
      <c r="A9" s="5" t="s">
        <v>4</v>
      </c>
      <c r="B9" s="6">
        <v>0</v>
      </c>
      <c r="C9" s="6">
        <v>1</v>
      </c>
      <c r="D9" s="6">
        <v>2</v>
      </c>
      <c r="E9" s="6">
        <v>2</v>
      </c>
      <c r="F9" s="6">
        <v>3</v>
      </c>
      <c r="G9" s="6">
        <v>4</v>
      </c>
      <c r="H9" s="6">
        <v>4</v>
      </c>
      <c r="I9" s="6">
        <v>4</v>
      </c>
      <c r="J9" s="6">
        <v>5</v>
      </c>
      <c r="K9" s="6">
        <v>5</v>
      </c>
      <c r="L9" s="6">
        <v>6</v>
      </c>
      <c r="M9" s="6">
        <v>6</v>
      </c>
    </row>
    <row r="10" spans="1:13" s="92" customFormat="1" ht="22" customHeight="1" x14ac:dyDescent="0.35">
      <c r="A10" s="5" t="s">
        <v>5</v>
      </c>
      <c r="B10" s="9">
        <f>'Исходные данные'!$C$17*B9</f>
        <v>0</v>
      </c>
      <c r="C10" s="9">
        <f>'Исходные данные'!$C$17*C9</f>
        <v>350000</v>
      </c>
      <c r="D10" s="9">
        <f>'Исходные данные'!$C$17*D9</f>
        <v>700000</v>
      </c>
      <c r="E10" s="9">
        <f>'Исходные данные'!$C$17*E9</f>
        <v>700000</v>
      </c>
      <c r="F10" s="9">
        <f>'Исходные данные'!$C$17*F9</f>
        <v>1050000</v>
      </c>
      <c r="G10" s="9">
        <f>'Исходные данные'!$C$17*G9</f>
        <v>1400000</v>
      </c>
      <c r="H10" s="9">
        <f>'Исходные данные'!$C$17*H9</f>
        <v>1400000</v>
      </c>
      <c r="I10" s="9">
        <f>'Исходные данные'!$C$17*I9</f>
        <v>1400000</v>
      </c>
      <c r="J10" s="9">
        <f>'Исходные данные'!$C$17*J9</f>
        <v>1750000</v>
      </c>
      <c r="K10" s="9">
        <f>'Исходные данные'!$C$17*K9</f>
        <v>1750000</v>
      </c>
      <c r="L10" s="9">
        <f>'Исходные данные'!$C$17*L9</f>
        <v>2100000</v>
      </c>
      <c r="M10" s="9">
        <f>'Исходные данные'!$C$17*M9</f>
        <v>2100000</v>
      </c>
    </row>
    <row r="11" spans="1:13" s="92" customFormat="1" ht="22" customHeight="1" x14ac:dyDescent="0.35">
      <c r="A11" s="5" t="s">
        <v>6</v>
      </c>
      <c r="B11" s="10">
        <f>B10*'Исходные данные'!$C$18</f>
        <v>0</v>
      </c>
      <c r="C11" s="10">
        <f>C10*'Исходные данные'!$C$18</f>
        <v>35000</v>
      </c>
      <c r="D11" s="10">
        <f>D10*'Исходные данные'!$C$18</f>
        <v>70000</v>
      </c>
      <c r="E11" s="10">
        <f>E10*'Исходные данные'!$C$18</f>
        <v>70000</v>
      </c>
      <c r="F11" s="10">
        <f>F10*'Исходные данные'!$C$18</f>
        <v>105000</v>
      </c>
      <c r="G11" s="10">
        <f>G10*'Исходные данные'!$C$18</f>
        <v>140000</v>
      </c>
      <c r="H11" s="10">
        <f>H10*'Исходные данные'!$C$18</f>
        <v>140000</v>
      </c>
      <c r="I11" s="10">
        <f>I10*'Исходные данные'!$C$18</f>
        <v>140000</v>
      </c>
      <c r="J11" s="10">
        <f>J10*'Исходные данные'!$C$18</f>
        <v>175000</v>
      </c>
      <c r="K11" s="10">
        <f>K10*'Исходные данные'!$C$18</f>
        <v>175000</v>
      </c>
      <c r="L11" s="10">
        <f>L10*'Исходные данные'!$C$18</f>
        <v>210000</v>
      </c>
      <c r="M11" s="10">
        <f>M10*'Исходные данные'!$C$18</f>
        <v>210000</v>
      </c>
    </row>
    <row r="12" spans="1:13" s="92" customFormat="1" ht="37" x14ac:dyDescent="0.35">
      <c r="A12" s="5" t="s">
        <v>7</v>
      </c>
      <c r="B12" s="10">
        <f>B10*'Исходные данные'!$C$19</f>
        <v>0</v>
      </c>
      <c r="C12" s="10">
        <f>C10*'Исходные данные'!$C$19</f>
        <v>35000</v>
      </c>
      <c r="D12" s="10">
        <f>D10*'Исходные данные'!$C$19</f>
        <v>70000</v>
      </c>
      <c r="E12" s="10">
        <f>E10*'Исходные данные'!$C$19</f>
        <v>70000</v>
      </c>
      <c r="F12" s="10">
        <f>F10*'Исходные данные'!$C$19</f>
        <v>105000</v>
      </c>
      <c r="G12" s="10">
        <f>G10*'Исходные данные'!$C$19</f>
        <v>140000</v>
      </c>
      <c r="H12" s="10">
        <f>H10*'Исходные данные'!$C$19</f>
        <v>140000</v>
      </c>
      <c r="I12" s="10">
        <f>I10*'Исходные данные'!$C$19</f>
        <v>140000</v>
      </c>
      <c r="J12" s="10">
        <f>J10*'Исходные данные'!$C$19</f>
        <v>175000</v>
      </c>
      <c r="K12" s="10">
        <f>K10*'Исходные данные'!$C$19</f>
        <v>175000</v>
      </c>
      <c r="L12" s="10">
        <f>L10*'Исходные данные'!$C$19</f>
        <v>210000</v>
      </c>
      <c r="M12" s="10">
        <f>M10*'Исходные данные'!$C$19</f>
        <v>210000</v>
      </c>
    </row>
    <row r="13" spans="1:13" ht="22" customHeight="1" x14ac:dyDescent="0.35">
      <c r="A13" s="11" t="s">
        <v>9</v>
      </c>
      <c r="B13" s="12">
        <f>SUM(B10:B12)</f>
        <v>0</v>
      </c>
      <c r="C13" s="12">
        <f t="shared" ref="C13:M13" si="1">SUM(C10:C12)</f>
        <v>420000</v>
      </c>
      <c r="D13" s="12">
        <f t="shared" si="1"/>
        <v>840000</v>
      </c>
      <c r="E13" s="12">
        <f t="shared" si="1"/>
        <v>840000</v>
      </c>
      <c r="F13" s="12">
        <f t="shared" si="1"/>
        <v>1260000</v>
      </c>
      <c r="G13" s="12">
        <f t="shared" si="1"/>
        <v>1680000</v>
      </c>
      <c r="H13" s="12">
        <f t="shared" si="1"/>
        <v>1680000</v>
      </c>
      <c r="I13" s="12">
        <f t="shared" si="1"/>
        <v>1680000</v>
      </c>
      <c r="J13" s="12">
        <f t="shared" si="1"/>
        <v>2100000</v>
      </c>
      <c r="K13" s="12">
        <f t="shared" si="1"/>
        <v>2100000</v>
      </c>
      <c r="L13" s="12">
        <f t="shared" si="1"/>
        <v>2520000</v>
      </c>
      <c r="M13" s="12">
        <f t="shared" si="1"/>
        <v>2520000</v>
      </c>
    </row>
    <row r="14" spans="1:13" ht="22" customHeight="1" x14ac:dyDescent="0.3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4" x14ac:dyDescent="0.35">
      <c r="A15" s="79" t="s">
        <v>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22" customHeight="1" x14ac:dyDescent="0.35">
      <c r="A16" s="5" t="s">
        <v>10</v>
      </c>
      <c r="B16" s="9">
        <f>'Фин.модель стд Развернутая'!D16</f>
        <v>0</v>
      </c>
      <c r="C16" s="9">
        <f>'Фин.модель стд Развернутая'!G16</f>
        <v>250250</v>
      </c>
      <c r="D16" s="9">
        <f>'Фин.модель стд Развернутая'!J16</f>
        <v>500500</v>
      </c>
      <c r="E16" s="9">
        <f>'Фин.модель стд Развернутая'!M16</f>
        <v>500500</v>
      </c>
      <c r="F16" s="9">
        <f>'Фин.модель стд Развернутая'!P16</f>
        <v>750750</v>
      </c>
      <c r="G16" s="9">
        <f>'Фин.модель стд Развернутая'!S16</f>
        <v>1001000</v>
      </c>
      <c r="H16" s="9">
        <f>'Фин.модель стд Развернутая'!V16</f>
        <v>1001000</v>
      </c>
      <c r="I16" s="9">
        <f>'Фин.модель стд Развернутая'!Y16</f>
        <v>1001000</v>
      </c>
      <c r="J16" s="9">
        <f>'Фин.модель стд Развернутая'!AB16</f>
        <v>1251250</v>
      </c>
      <c r="K16" s="9">
        <f>'Фин.модель стд Развернутая'!AE16</f>
        <v>1251250</v>
      </c>
      <c r="L16" s="9">
        <f>'Фин.модель стд Развернутая'!AH16</f>
        <v>1501500</v>
      </c>
      <c r="M16" s="9">
        <f>'Фин.модель стд Развернутая'!AK16</f>
        <v>1501500</v>
      </c>
    </row>
    <row r="17" spans="1:13" ht="22" customHeight="1" x14ac:dyDescent="0.35">
      <c r="A17" s="5" t="s">
        <v>11</v>
      </c>
      <c r="B17" s="9">
        <f>'Фин.модель стд Развернутая'!D18</f>
        <v>6000</v>
      </c>
      <c r="C17" s="9">
        <f>'Фин.модель стд Развернутая'!G18</f>
        <v>6000</v>
      </c>
      <c r="D17" s="9">
        <f>'Фин.модель стд Развернутая'!J18</f>
        <v>6000</v>
      </c>
      <c r="E17" s="9">
        <f>'Фин.модель стд Развернутая'!M18</f>
        <v>6000</v>
      </c>
      <c r="F17" s="9">
        <f>'Фин.модель стд Развернутая'!P18</f>
        <v>6000</v>
      </c>
      <c r="G17" s="9">
        <f>'Фин.модель стд Развернутая'!S18</f>
        <v>6000</v>
      </c>
      <c r="H17" s="9">
        <f>'Фин.модель стд Развернутая'!V18</f>
        <v>6000</v>
      </c>
      <c r="I17" s="9">
        <f>'Фин.модель стд Развернутая'!Y18</f>
        <v>6000</v>
      </c>
      <c r="J17" s="9">
        <f>'Фин.модель стд Развернутая'!AB18</f>
        <v>6000</v>
      </c>
      <c r="K17" s="9">
        <f>'Фин.модель стд Развернутая'!AE18</f>
        <v>6000</v>
      </c>
      <c r="L17" s="9">
        <f>'Фин.модель стд Развернутая'!AH18</f>
        <v>6000</v>
      </c>
      <c r="M17" s="9">
        <f>'Фин.модель стд Развернутая'!AK18</f>
        <v>6000</v>
      </c>
    </row>
    <row r="18" spans="1:13" ht="22" customHeight="1" x14ac:dyDescent="0.35">
      <c r="A18" s="5" t="s">
        <v>12</v>
      </c>
      <c r="B18" s="9">
        <f>'Фин.модель стд Развернутая'!D17</f>
        <v>0</v>
      </c>
      <c r="C18" s="9">
        <f>'Фин.модель стд Развернутая'!G17</f>
        <v>20000</v>
      </c>
      <c r="D18" s="9">
        <f>'Фин.модель стд Развернутая'!J17</f>
        <v>40000</v>
      </c>
      <c r="E18" s="9">
        <f>'Фин.модель стд Развернутая'!M17</f>
        <v>40000</v>
      </c>
      <c r="F18" s="9">
        <f>'Фин.модель стд Развернутая'!P17</f>
        <v>60000</v>
      </c>
      <c r="G18" s="9">
        <f>'Фин.модель стд Развернутая'!S17</f>
        <v>80000</v>
      </c>
      <c r="H18" s="9">
        <f>'Фин.модель стд Развернутая'!V17</f>
        <v>80000</v>
      </c>
      <c r="I18" s="9">
        <f>'Фин.модель стд Развернутая'!Y17</f>
        <v>80000</v>
      </c>
      <c r="J18" s="9">
        <f>'Фин.модель стд Развернутая'!AB17</f>
        <v>100000</v>
      </c>
      <c r="K18" s="9">
        <f>'Фин.модель стд Развернутая'!AE17</f>
        <v>100000</v>
      </c>
      <c r="L18" s="9">
        <f>'Фин.модель стд Развернутая'!AH17</f>
        <v>120000</v>
      </c>
      <c r="M18" s="9">
        <f>'Фин.модель стд Развернутая'!AK17</f>
        <v>120000</v>
      </c>
    </row>
    <row r="19" spans="1:13" ht="22" customHeight="1" x14ac:dyDescent="0.35">
      <c r="A19" s="5" t="s">
        <v>13</v>
      </c>
      <c r="B19" s="9">
        <f>'Фин.модель стд Развернутая'!D15</f>
        <v>0</v>
      </c>
      <c r="C19" s="9">
        <f>'Фин.модель стд Развернутая'!G15</f>
        <v>0</v>
      </c>
      <c r="D19" s="9">
        <f>'Фин.модель стд Развернутая'!J15</f>
        <v>15000</v>
      </c>
      <c r="E19" s="9">
        <f>'Фин.модель стд Развернутая'!M15</f>
        <v>15000</v>
      </c>
      <c r="F19" s="9">
        <v>15000</v>
      </c>
      <c r="G19" s="9">
        <f>'Фин.модель стд Развернутая'!S15</f>
        <v>20000</v>
      </c>
      <c r="H19" s="9">
        <f>'Фин.модель стд Развернутая'!V15</f>
        <v>20000</v>
      </c>
      <c r="I19" s="9">
        <f>'Фин.модель стд Развернутая'!Y15</f>
        <v>20000</v>
      </c>
      <c r="J19" s="9">
        <f>'Фин.модель стд Развернутая'!AB15</f>
        <v>30000</v>
      </c>
      <c r="K19" s="9">
        <f>'Фин.модель стд Развернутая'!AE15</f>
        <v>30000</v>
      </c>
      <c r="L19" s="9">
        <f>'Фин.модель стд Развернутая'!AH15</f>
        <v>30000</v>
      </c>
      <c r="M19" s="9">
        <f>'Фин.модель стд Развернутая'!AK15</f>
        <v>30000</v>
      </c>
    </row>
    <row r="20" spans="1:13" ht="22" customHeight="1" x14ac:dyDescent="0.35">
      <c r="A20" s="11" t="s">
        <v>14</v>
      </c>
      <c r="B20" s="13">
        <f>SUM(B16:B19)</f>
        <v>6000</v>
      </c>
      <c r="C20" s="13">
        <f>SUM(C16:C19)</f>
        <v>276250</v>
      </c>
      <c r="D20" s="13">
        <f>SUM(D16:D19)</f>
        <v>561500</v>
      </c>
      <c r="E20" s="13">
        <f t="shared" ref="E20:M20" si="2">SUM(E16:E19)</f>
        <v>561500</v>
      </c>
      <c r="F20" s="13">
        <f t="shared" si="2"/>
        <v>831750</v>
      </c>
      <c r="G20" s="13">
        <f t="shared" si="2"/>
        <v>1107000</v>
      </c>
      <c r="H20" s="13">
        <f t="shared" si="2"/>
        <v>1107000</v>
      </c>
      <c r="I20" s="13">
        <f t="shared" si="2"/>
        <v>1107000</v>
      </c>
      <c r="J20" s="13">
        <f t="shared" si="2"/>
        <v>1387250</v>
      </c>
      <c r="K20" s="13">
        <f t="shared" si="2"/>
        <v>1387250</v>
      </c>
      <c r="L20" s="13">
        <f t="shared" si="2"/>
        <v>1657500</v>
      </c>
      <c r="M20" s="13">
        <f t="shared" si="2"/>
        <v>1657500</v>
      </c>
    </row>
    <row r="21" spans="1:13" ht="22" customHeight="1" x14ac:dyDescent="0.3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2" customHeight="1" x14ac:dyDescent="0.35">
      <c r="A22" s="5" t="s">
        <v>15</v>
      </c>
      <c r="B22" s="9">
        <f>B13-B20</f>
        <v>-6000</v>
      </c>
      <c r="C22" s="9">
        <f t="shared" ref="C22:M22" si="3">C13-C20</f>
        <v>143750</v>
      </c>
      <c r="D22" s="9">
        <f t="shared" si="3"/>
        <v>278500</v>
      </c>
      <c r="E22" s="9">
        <f t="shared" si="3"/>
        <v>278500</v>
      </c>
      <c r="F22" s="9">
        <f t="shared" si="3"/>
        <v>428250</v>
      </c>
      <c r="G22" s="9">
        <f t="shared" si="3"/>
        <v>573000</v>
      </c>
      <c r="H22" s="9">
        <f t="shared" si="3"/>
        <v>573000</v>
      </c>
      <c r="I22" s="9">
        <f t="shared" si="3"/>
        <v>573000</v>
      </c>
      <c r="J22" s="9">
        <f t="shared" si="3"/>
        <v>712750</v>
      </c>
      <c r="K22" s="9">
        <f t="shared" si="3"/>
        <v>712750</v>
      </c>
      <c r="L22" s="9">
        <f t="shared" si="3"/>
        <v>862500</v>
      </c>
      <c r="M22" s="9">
        <f t="shared" si="3"/>
        <v>862500</v>
      </c>
    </row>
    <row r="23" spans="1:13" ht="22" customHeight="1" x14ac:dyDescent="0.3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2" customHeight="1" x14ac:dyDescent="0.35">
      <c r="A24" s="5" t="s">
        <v>16</v>
      </c>
      <c r="B24" s="9">
        <f>B13*'Исходные данные'!$C$22</f>
        <v>0</v>
      </c>
      <c r="C24" s="9">
        <f>C13*'Исходные данные'!$C$22</f>
        <v>25200</v>
      </c>
      <c r="D24" s="9">
        <f>D13*'Исходные данные'!$C$22</f>
        <v>50400</v>
      </c>
      <c r="E24" s="9">
        <f>E13*'Исходные данные'!$C$22</f>
        <v>50400</v>
      </c>
      <c r="F24" s="9">
        <f>F13*'Исходные данные'!$C$22</f>
        <v>75600</v>
      </c>
      <c r="G24" s="9">
        <f>G13*'Исходные данные'!$C$22</f>
        <v>100800</v>
      </c>
      <c r="H24" s="9">
        <f>H13*'Исходные данные'!$C$22</f>
        <v>100800</v>
      </c>
      <c r="I24" s="9">
        <f>I13*'Исходные данные'!$C$22</f>
        <v>100800</v>
      </c>
      <c r="J24" s="9">
        <f>J13*'Исходные данные'!$C$22</f>
        <v>126000</v>
      </c>
      <c r="K24" s="9">
        <f>K13*'Исходные данные'!$C$22</f>
        <v>126000</v>
      </c>
      <c r="L24" s="9">
        <f>L13*'Исходные данные'!$C$22</f>
        <v>151200</v>
      </c>
      <c r="M24" s="9">
        <f>M13*'Исходные данные'!$C$22</f>
        <v>151200</v>
      </c>
    </row>
    <row r="25" spans="1:13" ht="22" customHeight="1" x14ac:dyDescent="0.3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2" customHeight="1" x14ac:dyDescent="0.35">
      <c r="A26" s="5" t="s">
        <v>17</v>
      </c>
      <c r="B26" s="10">
        <f>B22-B24</f>
        <v>-6000</v>
      </c>
      <c r="C26" s="10">
        <f t="shared" ref="C26:M26" si="4">C22-C24</f>
        <v>118550</v>
      </c>
      <c r="D26" s="10">
        <f t="shared" si="4"/>
        <v>228100</v>
      </c>
      <c r="E26" s="10">
        <f t="shared" si="4"/>
        <v>228100</v>
      </c>
      <c r="F26" s="10">
        <f t="shared" si="4"/>
        <v>352650</v>
      </c>
      <c r="G26" s="10">
        <f t="shared" si="4"/>
        <v>472200</v>
      </c>
      <c r="H26" s="10">
        <f t="shared" si="4"/>
        <v>472200</v>
      </c>
      <c r="I26" s="10">
        <f t="shared" si="4"/>
        <v>472200</v>
      </c>
      <c r="J26" s="10">
        <f t="shared" si="4"/>
        <v>586750</v>
      </c>
      <c r="K26" s="10">
        <f t="shared" si="4"/>
        <v>586750</v>
      </c>
      <c r="L26" s="10">
        <f t="shared" si="4"/>
        <v>711300</v>
      </c>
      <c r="M26" s="10">
        <f t="shared" si="4"/>
        <v>711300</v>
      </c>
    </row>
    <row r="27" spans="1:13" ht="22" customHeight="1" x14ac:dyDescent="0.3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63" customHeight="1" x14ac:dyDescent="0.35">
      <c r="A28" s="18" t="s">
        <v>18</v>
      </c>
      <c r="B28" s="19">
        <f>-'Исходные данные'!C13+B26</f>
        <v>-645000</v>
      </c>
      <c r="C28" s="19">
        <f>B28+C26</f>
        <v>-526450</v>
      </c>
      <c r="D28" s="19">
        <f t="shared" ref="D28:M28" si="5">C28+D26</f>
        <v>-298350</v>
      </c>
      <c r="E28" s="19">
        <f t="shared" si="5"/>
        <v>-70250</v>
      </c>
      <c r="F28" s="19">
        <f t="shared" si="5"/>
        <v>282400</v>
      </c>
      <c r="G28" s="19">
        <f t="shared" si="5"/>
        <v>754600</v>
      </c>
      <c r="H28" s="19">
        <f t="shared" si="5"/>
        <v>1226800</v>
      </c>
      <c r="I28" s="19">
        <f t="shared" si="5"/>
        <v>1699000</v>
      </c>
      <c r="J28" s="19">
        <f t="shared" si="5"/>
        <v>2285750</v>
      </c>
      <c r="K28" s="19">
        <f t="shared" si="5"/>
        <v>2872500</v>
      </c>
      <c r="L28" s="19">
        <f t="shared" si="5"/>
        <v>3583800</v>
      </c>
      <c r="M28" s="19">
        <f t="shared" si="5"/>
        <v>4295100</v>
      </c>
    </row>
    <row r="30" spans="1:13" ht="36.5" customHeight="1" x14ac:dyDescent="0.35">
      <c r="A30" s="18" t="s">
        <v>70</v>
      </c>
      <c r="B30" s="20">
        <f>COUNTIF(B28:M28,"&lt;0")</f>
        <v>4</v>
      </c>
    </row>
  </sheetData>
  <sheetProtection algorithmName="SHA-512" hashValue="3tjwvA69oHYb4hwsZbsi/mgnIbc2+tvy93/z3TR46pOTdGvYDKVFdpW4p4F9euP92uN1riHgTVxwhFoFp4LWlw==" saltValue="jL/cpjdFNggGMUb1ylKwDA==" spinCount="100000" sheet="1"/>
  <mergeCells count="3">
    <mergeCell ref="A1:J3"/>
    <mergeCell ref="A15:M15"/>
    <mergeCell ref="A6:M6"/>
  </mergeCells>
  <pageMargins left="0.25" right="0.25" top="0.75" bottom="0.75" header="0.3" footer="0.3"/>
  <pageSetup paperSize="9" scale="46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2AE14-A566-412E-BAD2-215F13496480}">
  <sheetPr>
    <pageSetUpPr fitToPage="1"/>
  </sheetPr>
  <dimension ref="A1:M30"/>
  <sheetViews>
    <sheetView zoomScale="70" zoomScaleNormal="70" workbookViewId="0">
      <selection activeCell="D13" sqref="D13"/>
    </sheetView>
  </sheetViews>
  <sheetFormatPr defaultRowHeight="16.5" x14ac:dyDescent="0.35"/>
  <cols>
    <col min="1" max="1" width="54" style="16" bestFit="1" customWidth="1"/>
    <col min="2" max="2" width="22.6328125" style="4" bestFit="1" customWidth="1"/>
    <col min="3" max="3" width="21.453125" style="4" bestFit="1" customWidth="1"/>
    <col min="4" max="4" width="20.08984375" style="4" bestFit="1" customWidth="1"/>
    <col min="5" max="5" width="18.54296875" style="4" bestFit="1" customWidth="1"/>
    <col min="6" max="6" width="18.08984375" style="4" bestFit="1" customWidth="1"/>
    <col min="7" max="7" width="19.90625" style="4" bestFit="1" customWidth="1"/>
    <col min="8" max="8" width="21.7265625" style="4" bestFit="1" customWidth="1"/>
    <col min="9" max="9" width="21.26953125" style="4" bestFit="1" customWidth="1"/>
    <col min="10" max="11" width="23.08984375" style="4" bestFit="1" customWidth="1"/>
    <col min="12" max="12" width="22.6328125" style="4" bestFit="1" customWidth="1"/>
    <col min="13" max="13" width="22.1796875" style="4" bestFit="1" customWidth="1"/>
    <col min="14" max="16384" width="8.7265625" style="91"/>
  </cols>
  <sheetData>
    <row r="1" spans="1:13" ht="26" customHeight="1" x14ac:dyDescent="0.35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</row>
    <row r="2" spans="1:13" ht="26" customHeight="1" x14ac:dyDescent="0.3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3" ht="26" customHeight="1" x14ac:dyDescent="0.3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3" s="92" customFormat="1" ht="22" customHeight="1" x14ac:dyDescent="0.35">
      <c r="A4" s="5" t="s">
        <v>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</row>
    <row r="5" spans="1:13" ht="22" customHeight="1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4" x14ac:dyDescent="0.3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s="92" customFormat="1" ht="37" x14ac:dyDescent="0.35">
      <c r="A7" s="5" t="s">
        <v>2</v>
      </c>
      <c r="B7" s="76">
        <v>3</v>
      </c>
      <c r="C7" s="76">
        <v>3</v>
      </c>
      <c r="D7" s="76">
        <v>3</v>
      </c>
      <c r="E7" s="6">
        <v>3</v>
      </c>
      <c r="F7" s="6">
        <v>4</v>
      </c>
      <c r="G7" s="6">
        <v>4</v>
      </c>
      <c r="H7" s="6">
        <v>5</v>
      </c>
      <c r="I7" s="6">
        <v>5</v>
      </c>
      <c r="J7" s="6">
        <v>5</v>
      </c>
      <c r="K7" s="6">
        <v>6</v>
      </c>
      <c r="L7" s="6">
        <v>7</v>
      </c>
      <c r="M7" s="6">
        <v>7</v>
      </c>
    </row>
    <row r="8" spans="1:13" s="92" customFormat="1" ht="22" customHeight="1" x14ac:dyDescent="0.35">
      <c r="A8" s="5" t="s">
        <v>3</v>
      </c>
      <c r="B8" s="76">
        <v>3</v>
      </c>
      <c r="C8" s="76">
        <f>B8+C7-B9</f>
        <v>6</v>
      </c>
      <c r="D8" s="76">
        <f t="shared" ref="D8:M8" si="0">C8+D7-C9</f>
        <v>8</v>
      </c>
      <c r="E8" s="6">
        <f t="shared" si="0"/>
        <v>9</v>
      </c>
      <c r="F8" s="6">
        <f t="shared" si="0"/>
        <v>9</v>
      </c>
      <c r="G8" s="6">
        <f t="shared" si="0"/>
        <v>9</v>
      </c>
      <c r="H8" s="6">
        <f t="shared" si="0"/>
        <v>10</v>
      </c>
      <c r="I8" s="6">
        <f t="shared" si="0"/>
        <v>10</v>
      </c>
      <c r="J8" s="6">
        <f t="shared" si="0"/>
        <v>10</v>
      </c>
      <c r="K8" s="6">
        <f t="shared" si="0"/>
        <v>10</v>
      </c>
      <c r="L8" s="6">
        <f t="shared" si="0"/>
        <v>10</v>
      </c>
      <c r="M8" s="6">
        <f t="shared" si="0"/>
        <v>10</v>
      </c>
    </row>
    <row r="9" spans="1:13" s="92" customFormat="1" ht="22" customHeight="1" x14ac:dyDescent="0.35">
      <c r="A9" s="5" t="s">
        <v>4</v>
      </c>
      <c r="B9" s="76">
        <v>0</v>
      </c>
      <c r="C9" s="76">
        <v>1</v>
      </c>
      <c r="D9" s="76">
        <v>2</v>
      </c>
      <c r="E9" s="6">
        <v>4</v>
      </c>
      <c r="F9" s="6">
        <v>4</v>
      </c>
      <c r="G9" s="6">
        <v>4</v>
      </c>
      <c r="H9" s="6">
        <v>5</v>
      </c>
      <c r="I9" s="6">
        <v>5</v>
      </c>
      <c r="J9" s="6">
        <v>6</v>
      </c>
      <c r="K9" s="6">
        <v>7</v>
      </c>
      <c r="L9" s="6">
        <v>7</v>
      </c>
      <c r="M9" s="6">
        <v>8</v>
      </c>
    </row>
    <row r="10" spans="1:13" s="92" customFormat="1" ht="22" customHeight="1" x14ac:dyDescent="0.35">
      <c r="A10" s="5" t="s">
        <v>5</v>
      </c>
      <c r="B10" s="9">
        <f>'Исходные данные'!$C$17*B9</f>
        <v>0</v>
      </c>
      <c r="C10" s="9">
        <f>'Исходные данные'!$C$17*C9</f>
        <v>350000</v>
      </c>
      <c r="D10" s="9">
        <f>'Исходные данные'!$C$17*D9</f>
        <v>700000</v>
      </c>
      <c r="E10" s="9">
        <f>'Исходные данные'!$C$17*E9</f>
        <v>1400000</v>
      </c>
      <c r="F10" s="9">
        <f>'Исходные данные'!$C$17*F9</f>
        <v>1400000</v>
      </c>
      <c r="G10" s="9">
        <f>'Исходные данные'!$C$17*G9</f>
        <v>1400000</v>
      </c>
      <c r="H10" s="9">
        <f>'Исходные данные'!$C$17*H9</f>
        <v>1750000</v>
      </c>
      <c r="I10" s="9">
        <f>'Исходные данные'!$C$17*I9</f>
        <v>1750000</v>
      </c>
      <c r="J10" s="9">
        <f>'Исходные данные'!$C$17*J9</f>
        <v>2100000</v>
      </c>
      <c r="K10" s="9">
        <f>'Исходные данные'!$C$17*K9</f>
        <v>2450000</v>
      </c>
      <c r="L10" s="9">
        <f>'Исходные данные'!$C$17*L9</f>
        <v>2450000</v>
      </c>
      <c r="M10" s="9">
        <f>'Исходные данные'!$C$17*M9</f>
        <v>2800000</v>
      </c>
    </row>
    <row r="11" spans="1:13" s="92" customFormat="1" ht="22" customHeight="1" x14ac:dyDescent="0.35">
      <c r="A11" s="5" t="s">
        <v>6</v>
      </c>
      <c r="B11" s="10">
        <f>B10*'Исходные данные'!$C$18</f>
        <v>0</v>
      </c>
      <c r="C11" s="10">
        <f>C10*'Исходные данные'!$C$18</f>
        <v>35000</v>
      </c>
      <c r="D11" s="10">
        <f>D10*'Исходные данные'!$C$18</f>
        <v>70000</v>
      </c>
      <c r="E11" s="10">
        <f>E10*'Исходные данные'!$C$18</f>
        <v>140000</v>
      </c>
      <c r="F11" s="10">
        <f>F10*'Исходные данные'!$C$18</f>
        <v>140000</v>
      </c>
      <c r="G11" s="10">
        <f>G10*'Исходные данные'!$C$18</f>
        <v>140000</v>
      </c>
      <c r="H11" s="10">
        <f>H10*'Исходные данные'!$C$18</f>
        <v>175000</v>
      </c>
      <c r="I11" s="10">
        <f>I10*'Исходные данные'!$C$18</f>
        <v>175000</v>
      </c>
      <c r="J11" s="10">
        <f>J10*'Исходные данные'!$C$18</f>
        <v>210000</v>
      </c>
      <c r="K11" s="10">
        <f>K10*'Исходные данные'!$C$18</f>
        <v>245000</v>
      </c>
      <c r="L11" s="10">
        <f>L10*'Исходные данные'!$C$18</f>
        <v>245000</v>
      </c>
      <c r="M11" s="10">
        <f>M10*'Исходные данные'!$C$18</f>
        <v>280000</v>
      </c>
    </row>
    <row r="12" spans="1:13" s="92" customFormat="1" ht="37" x14ac:dyDescent="0.35">
      <c r="A12" s="5" t="s">
        <v>7</v>
      </c>
      <c r="B12" s="10">
        <f>B10*'Исходные данные'!$C$19</f>
        <v>0</v>
      </c>
      <c r="C12" s="10">
        <f>C10*'Исходные данные'!$C$19</f>
        <v>35000</v>
      </c>
      <c r="D12" s="10">
        <f>D10*'Исходные данные'!$C$19</f>
        <v>70000</v>
      </c>
      <c r="E12" s="10">
        <f>E10*'Исходные данные'!$C$19</f>
        <v>140000</v>
      </c>
      <c r="F12" s="10">
        <f>F10*'Исходные данные'!$C$19</f>
        <v>140000</v>
      </c>
      <c r="G12" s="10">
        <f>G10*'Исходные данные'!$C$19</f>
        <v>140000</v>
      </c>
      <c r="H12" s="10">
        <f>H10*'Исходные данные'!$C$19</f>
        <v>175000</v>
      </c>
      <c r="I12" s="10">
        <f>I10*'Исходные данные'!$C$19</f>
        <v>175000</v>
      </c>
      <c r="J12" s="10">
        <f>J10*'Исходные данные'!$C$19</f>
        <v>210000</v>
      </c>
      <c r="K12" s="10">
        <f>K10*'Исходные данные'!$C$19</f>
        <v>245000</v>
      </c>
      <c r="L12" s="10">
        <f>L10*'Исходные данные'!$C$19</f>
        <v>245000</v>
      </c>
      <c r="M12" s="10">
        <f>M10*'Исходные данные'!$C$19</f>
        <v>280000</v>
      </c>
    </row>
    <row r="13" spans="1:13" ht="22" customHeight="1" x14ac:dyDescent="0.35">
      <c r="A13" s="11" t="s">
        <v>9</v>
      </c>
      <c r="B13" s="12">
        <f>SUM(B10:B12)</f>
        <v>0</v>
      </c>
      <c r="C13" s="12">
        <f t="shared" ref="C13:M13" si="1">SUM(C10:C12)</f>
        <v>420000</v>
      </c>
      <c r="D13" s="12">
        <f t="shared" si="1"/>
        <v>840000</v>
      </c>
      <c r="E13" s="12">
        <f t="shared" si="1"/>
        <v>1680000</v>
      </c>
      <c r="F13" s="12">
        <f t="shared" si="1"/>
        <v>1680000</v>
      </c>
      <c r="G13" s="12">
        <f t="shared" si="1"/>
        <v>1680000</v>
      </c>
      <c r="H13" s="12">
        <f t="shared" si="1"/>
        <v>2100000</v>
      </c>
      <c r="I13" s="12">
        <f t="shared" si="1"/>
        <v>2100000</v>
      </c>
      <c r="J13" s="12">
        <f t="shared" si="1"/>
        <v>2520000</v>
      </c>
      <c r="K13" s="12">
        <f t="shared" si="1"/>
        <v>2940000</v>
      </c>
      <c r="L13" s="12">
        <f t="shared" si="1"/>
        <v>2940000</v>
      </c>
      <c r="M13" s="12">
        <f t="shared" si="1"/>
        <v>3360000</v>
      </c>
    </row>
    <row r="14" spans="1:13" ht="22" customHeight="1" x14ac:dyDescent="0.3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4" x14ac:dyDescent="0.35">
      <c r="A15" s="82" t="s">
        <v>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ht="22" customHeight="1" x14ac:dyDescent="0.35">
      <c r="A16" s="5" t="s">
        <v>10</v>
      </c>
      <c r="B16" s="9">
        <f>'Фин.модель VIP Развернутая'!D16</f>
        <v>0</v>
      </c>
      <c r="C16" s="9">
        <f>'Фин.модель VIP Развернутая'!G16</f>
        <v>250250</v>
      </c>
      <c r="D16" s="9">
        <f>'Фин.модель VIP Развернутая'!J16</f>
        <v>500500</v>
      </c>
      <c r="E16" s="9">
        <f>'Фин.модель VIP Развернутая'!M16</f>
        <v>1001000</v>
      </c>
      <c r="F16" s="9">
        <f>'Фин.модель VIP Развернутая'!P16</f>
        <v>1001000</v>
      </c>
      <c r="G16" s="9">
        <f>'Фин.модель VIP Развернутая'!S16</f>
        <v>1001000</v>
      </c>
      <c r="H16" s="9">
        <f>'Фин.модель VIP Развернутая'!V16</f>
        <v>1251250</v>
      </c>
      <c r="I16" s="9">
        <f>'Фин.модель VIP Развернутая'!Y16</f>
        <v>1251250</v>
      </c>
      <c r="J16" s="9">
        <f>'Фин.модель VIP Развернутая'!AB16</f>
        <v>1501500</v>
      </c>
      <c r="K16" s="9">
        <f>'Фин.модель VIP Развернутая'!AE16</f>
        <v>1751750</v>
      </c>
      <c r="L16" s="9">
        <f>'Фин.модель VIP Развернутая'!AH16</f>
        <v>1751750</v>
      </c>
      <c r="M16" s="9">
        <f>'Фин.модель VIP Развернутая'!AK16</f>
        <v>2002000</v>
      </c>
    </row>
    <row r="17" spans="1:13" ht="22" customHeight="1" x14ac:dyDescent="0.35">
      <c r="A17" s="5" t="s">
        <v>11</v>
      </c>
      <c r="B17" s="9">
        <f>'Фин.модель VIP Развернутая'!D18</f>
        <v>6000</v>
      </c>
      <c r="C17" s="9">
        <f>'Фин.модель VIP Развернутая'!G18</f>
        <v>6000</v>
      </c>
      <c r="D17" s="9">
        <f>'Фин.модель VIP Развернутая'!J18</f>
        <v>6000</v>
      </c>
      <c r="E17" s="9">
        <f>'Фин.модель VIP Развернутая'!M18</f>
        <v>6000</v>
      </c>
      <c r="F17" s="9">
        <f>'Фин.модель VIP Развернутая'!P18</f>
        <v>6000</v>
      </c>
      <c r="G17" s="9">
        <f>'Фин.модель VIP Развернутая'!S18</f>
        <v>6000</v>
      </c>
      <c r="H17" s="9">
        <f>'Фин.модель VIP Развернутая'!V18</f>
        <v>6000</v>
      </c>
      <c r="I17" s="9">
        <f>'Фин.модель VIP Развернутая'!Y18</f>
        <v>6000</v>
      </c>
      <c r="J17" s="9">
        <f>'Фин.модель VIP Развернутая'!AB18</f>
        <v>6000</v>
      </c>
      <c r="K17" s="9">
        <f>'Фин.модель VIP Развернутая'!AE18</f>
        <v>6000</v>
      </c>
      <c r="L17" s="9">
        <f>'Фин.модель VIP Развернутая'!AH18</f>
        <v>6000</v>
      </c>
      <c r="M17" s="9">
        <f>'Фин.модель VIP Развернутая'!AK18</f>
        <v>6000</v>
      </c>
    </row>
    <row r="18" spans="1:13" ht="22" customHeight="1" x14ac:dyDescent="0.35">
      <c r="A18" s="5" t="s">
        <v>12</v>
      </c>
      <c r="B18" s="9">
        <f>'Фин.модель VIP Развернутая'!D17</f>
        <v>0</v>
      </c>
      <c r="C18" s="9">
        <f>'Фин.модель VIP Развернутая'!G17</f>
        <v>20000</v>
      </c>
      <c r="D18" s="9">
        <f>'Фин.модель VIP Развернутая'!J17</f>
        <v>40000</v>
      </c>
      <c r="E18" s="9">
        <f>'Фин.модель VIP Развернутая'!M17</f>
        <v>80000</v>
      </c>
      <c r="F18" s="9">
        <f>'Фин.модель VIP Развернутая'!P17</f>
        <v>80000</v>
      </c>
      <c r="G18" s="9">
        <f>'Фин.модель VIP Развернутая'!S17</f>
        <v>80000</v>
      </c>
      <c r="H18" s="9">
        <f>'Фин.модель VIP Развернутая'!V17</f>
        <v>100000</v>
      </c>
      <c r="I18" s="9">
        <f>'Фин.модель VIP Развернутая'!Y17</f>
        <v>100000</v>
      </c>
      <c r="J18" s="9">
        <f>'Фин.модель VIP Развернутая'!AB17</f>
        <v>120000</v>
      </c>
      <c r="K18" s="9">
        <f>'Фин.модель VIP Развернутая'!AE17</f>
        <v>140000</v>
      </c>
      <c r="L18" s="9">
        <f>'Фин.модель VIP Развернутая'!AH17</f>
        <v>140000</v>
      </c>
      <c r="M18" s="9">
        <f>'Фин.модель VIP Развернутая'!AK17</f>
        <v>160000</v>
      </c>
    </row>
    <row r="19" spans="1:13" ht="22" customHeight="1" x14ac:dyDescent="0.35">
      <c r="A19" s="5" t="s">
        <v>13</v>
      </c>
      <c r="B19" s="9">
        <f>'Фин.модель VIP Развернутая'!D15</f>
        <v>0</v>
      </c>
      <c r="C19" s="9">
        <f>'Фин.модель VIP Развернутая'!G15</f>
        <v>0</v>
      </c>
      <c r="D19" s="9">
        <f>'Фин.модель VIP Развернутая'!J15</f>
        <v>15000</v>
      </c>
      <c r="E19" s="9">
        <f>'Фин.модель VIP Развернутая'!M15</f>
        <v>15000</v>
      </c>
      <c r="F19" s="9">
        <v>15000</v>
      </c>
      <c r="G19" s="9">
        <f>'Фин.модель VIP Развернутая'!S15</f>
        <v>20000</v>
      </c>
      <c r="H19" s="9">
        <f>'Фин.модель VIP Развернутая'!V15</f>
        <v>20000</v>
      </c>
      <c r="I19" s="9">
        <f>'Фин.модель VIP Развернутая'!Y15</f>
        <v>20000</v>
      </c>
      <c r="J19" s="9">
        <f>'Фин.модель VIP Развернутая'!AB15</f>
        <v>30000</v>
      </c>
      <c r="K19" s="9">
        <f>'Фин.модель VIP Развернутая'!AE15</f>
        <v>30000</v>
      </c>
      <c r="L19" s="9">
        <f>'Фин.модель VIP Развернутая'!AH15</f>
        <v>30000</v>
      </c>
      <c r="M19" s="9">
        <f>'Фин.модель VIP Развернутая'!AK15</f>
        <v>30000</v>
      </c>
    </row>
    <row r="20" spans="1:13" ht="22" customHeight="1" x14ac:dyDescent="0.35">
      <c r="A20" s="11" t="s">
        <v>14</v>
      </c>
      <c r="B20" s="13">
        <f>SUM(B16:B19)</f>
        <v>6000</v>
      </c>
      <c r="C20" s="13">
        <f>SUM(C16:C19)</f>
        <v>276250</v>
      </c>
      <c r="D20" s="13">
        <f>SUM(D16:D19)</f>
        <v>561500</v>
      </c>
      <c r="E20" s="13">
        <f t="shared" ref="E20:M20" si="2">SUM(E16:E19)</f>
        <v>1102000</v>
      </c>
      <c r="F20" s="13">
        <f t="shared" si="2"/>
        <v>1102000</v>
      </c>
      <c r="G20" s="13">
        <f t="shared" si="2"/>
        <v>1107000</v>
      </c>
      <c r="H20" s="13">
        <f t="shared" si="2"/>
        <v>1377250</v>
      </c>
      <c r="I20" s="13">
        <f t="shared" si="2"/>
        <v>1377250</v>
      </c>
      <c r="J20" s="13">
        <f t="shared" si="2"/>
        <v>1657500</v>
      </c>
      <c r="K20" s="13">
        <f t="shared" si="2"/>
        <v>1927750</v>
      </c>
      <c r="L20" s="13">
        <f t="shared" si="2"/>
        <v>1927750</v>
      </c>
      <c r="M20" s="13">
        <f t="shared" si="2"/>
        <v>2198000</v>
      </c>
    </row>
    <row r="21" spans="1:13" ht="22" customHeight="1" x14ac:dyDescent="0.3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2" customHeight="1" x14ac:dyDescent="0.35">
      <c r="A22" s="5" t="s">
        <v>15</v>
      </c>
      <c r="B22" s="9">
        <f>B13-B20</f>
        <v>-6000</v>
      </c>
      <c r="C22" s="9">
        <f t="shared" ref="C22:M22" si="3">C13-C20</f>
        <v>143750</v>
      </c>
      <c r="D22" s="9">
        <f t="shared" si="3"/>
        <v>278500</v>
      </c>
      <c r="E22" s="9">
        <f t="shared" si="3"/>
        <v>578000</v>
      </c>
      <c r="F22" s="9">
        <f t="shared" si="3"/>
        <v>578000</v>
      </c>
      <c r="G22" s="9">
        <f t="shared" si="3"/>
        <v>573000</v>
      </c>
      <c r="H22" s="9">
        <f t="shared" si="3"/>
        <v>722750</v>
      </c>
      <c r="I22" s="9">
        <f t="shared" si="3"/>
        <v>722750</v>
      </c>
      <c r="J22" s="9">
        <f t="shared" si="3"/>
        <v>862500</v>
      </c>
      <c r="K22" s="9">
        <f t="shared" si="3"/>
        <v>1012250</v>
      </c>
      <c r="L22" s="9">
        <f t="shared" si="3"/>
        <v>1012250</v>
      </c>
      <c r="M22" s="9">
        <f t="shared" si="3"/>
        <v>1162000</v>
      </c>
    </row>
    <row r="23" spans="1:13" ht="22" customHeight="1" x14ac:dyDescent="0.3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2" customHeight="1" x14ac:dyDescent="0.35">
      <c r="A24" s="5" t="s">
        <v>16</v>
      </c>
      <c r="B24" s="9">
        <f>B13*'Исходные данные'!$C$22</f>
        <v>0</v>
      </c>
      <c r="C24" s="9">
        <f>C13*'Исходные данные'!$C$22</f>
        <v>25200</v>
      </c>
      <c r="D24" s="9">
        <f>D13*'Исходные данные'!$C$22</f>
        <v>50400</v>
      </c>
      <c r="E24" s="9">
        <f>E13*'Исходные данные'!$C$22</f>
        <v>100800</v>
      </c>
      <c r="F24" s="9">
        <f>F13*'Исходные данные'!$C$22</f>
        <v>100800</v>
      </c>
      <c r="G24" s="9">
        <f>G13*'Исходные данные'!$C$22</f>
        <v>100800</v>
      </c>
      <c r="H24" s="9">
        <f>H13*'Исходные данные'!$C$22</f>
        <v>126000</v>
      </c>
      <c r="I24" s="9">
        <f>I13*'Исходные данные'!$C$22</f>
        <v>126000</v>
      </c>
      <c r="J24" s="9">
        <f>J13*'Исходные данные'!$C$22</f>
        <v>151200</v>
      </c>
      <c r="K24" s="9">
        <f>K13*'Исходные данные'!$C$22</f>
        <v>176400</v>
      </c>
      <c r="L24" s="9">
        <f>L13*'Исходные данные'!$C$22</f>
        <v>176400</v>
      </c>
      <c r="M24" s="9">
        <f>M13*'Исходные данные'!$C$22</f>
        <v>201600</v>
      </c>
    </row>
    <row r="25" spans="1:13" ht="22" customHeight="1" x14ac:dyDescent="0.35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2" customHeight="1" x14ac:dyDescent="0.35">
      <c r="A26" s="5" t="s">
        <v>17</v>
      </c>
      <c r="B26" s="10">
        <f>B22-B24</f>
        <v>-6000</v>
      </c>
      <c r="C26" s="10">
        <f t="shared" ref="C26:M26" si="4">C22-C24</f>
        <v>118550</v>
      </c>
      <c r="D26" s="10">
        <f t="shared" si="4"/>
        <v>228100</v>
      </c>
      <c r="E26" s="10">
        <f t="shared" si="4"/>
        <v>477200</v>
      </c>
      <c r="F26" s="10">
        <f t="shared" si="4"/>
        <v>477200</v>
      </c>
      <c r="G26" s="10">
        <f t="shared" si="4"/>
        <v>472200</v>
      </c>
      <c r="H26" s="10">
        <f t="shared" si="4"/>
        <v>596750</v>
      </c>
      <c r="I26" s="10">
        <f t="shared" si="4"/>
        <v>596750</v>
      </c>
      <c r="J26" s="10">
        <f t="shared" si="4"/>
        <v>711300</v>
      </c>
      <c r="K26" s="10">
        <f t="shared" si="4"/>
        <v>835850</v>
      </c>
      <c r="L26" s="10">
        <f t="shared" si="4"/>
        <v>835850</v>
      </c>
      <c r="M26" s="10">
        <f t="shared" si="4"/>
        <v>960400</v>
      </c>
    </row>
    <row r="27" spans="1:13" ht="22" customHeight="1" x14ac:dyDescent="0.3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63" customHeight="1" x14ac:dyDescent="0.35">
      <c r="A28" s="63" t="s">
        <v>18</v>
      </c>
      <c r="B28" s="64">
        <f>-'Исходные данные'!D13+B26</f>
        <v>-1245000</v>
      </c>
      <c r="C28" s="64">
        <f>B28+C26</f>
        <v>-1126450</v>
      </c>
      <c r="D28" s="64">
        <f t="shared" ref="D28:M28" si="5">C28+D26</f>
        <v>-898350</v>
      </c>
      <c r="E28" s="64">
        <f t="shared" si="5"/>
        <v>-421150</v>
      </c>
      <c r="F28" s="64">
        <f t="shared" si="5"/>
        <v>56050</v>
      </c>
      <c r="G28" s="64">
        <f t="shared" si="5"/>
        <v>528250</v>
      </c>
      <c r="H28" s="64">
        <f t="shared" si="5"/>
        <v>1125000</v>
      </c>
      <c r="I28" s="64">
        <f t="shared" si="5"/>
        <v>1721750</v>
      </c>
      <c r="J28" s="64">
        <f t="shared" si="5"/>
        <v>2433050</v>
      </c>
      <c r="K28" s="64">
        <f t="shared" si="5"/>
        <v>3268900</v>
      </c>
      <c r="L28" s="64">
        <f t="shared" si="5"/>
        <v>4104750</v>
      </c>
      <c r="M28" s="64">
        <f t="shared" si="5"/>
        <v>5065150</v>
      </c>
    </row>
    <row r="30" spans="1:13" ht="36.5" customHeight="1" x14ac:dyDescent="0.35">
      <c r="A30" s="63" t="s">
        <v>70</v>
      </c>
      <c r="B30" s="65">
        <f>COUNTIF(B28:M28,"&lt;0")</f>
        <v>4</v>
      </c>
    </row>
  </sheetData>
  <sheetProtection algorithmName="SHA-512" hashValue="rHR50fBc6S4zBqgg0jOX4Cb2Ti8JpzVp6wztA5TD/+bz8ETHm6bFC81OkjMdZiQoFcOteCUJ4u5U4bMn89oulA==" saltValue="011/n/B/PkPoB93Wp957kA==" spinCount="100000" sheet="1"/>
  <mergeCells count="3">
    <mergeCell ref="A1:J3"/>
    <mergeCell ref="A6:M6"/>
    <mergeCell ref="A15:M15"/>
  </mergeCells>
  <pageMargins left="0.25" right="0.25" top="0.75" bottom="0.75" header="0.3" footer="0.3"/>
  <pageSetup paperSize="9" scale="46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EF23-0E6D-429A-B3E1-A660DCE96D4A}">
  <dimension ref="A1:AK26"/>
  <sheetViews>
    <sheetView zoomScale="55" zoomScaleNormal="55" workbookViewId="0">
      <selection activeCell="F17" sqref="F17"/>
    </sheetView>
  </sheetViews>
  <sheetFormatPr defaultRowHeight="16.5" x14ac:dyDescent="0.35"/>
  <cols>
    <col min="1" max="1" width="48.26953125" style="93" bestFit="1" customWidth="1"/>
    <col min="2" max="3" width="16" style="93" bestFit="1" customWidth="1"/>
    <col min="4" max="4" width="17.36328125" style="93" bestFit="1" customWidth="1"/>
    <col min="5" max="5" width="16.26953125" style="93" bestFit="1" customWidth="1"/>
    <col min="6" max="6" width="17.81640625" style="93" bestFit="1" customWidth="1"/>
    <col min="7" max="7" width="16.90625" style="93" bestFit="1" customWidth="1"/>
    <col min="8" max="8" width="17.81640625" style="93" bestFit="1" customWidth="1"/>
    <col min="9" max="9" width="18.08984375" style="93" bestFit="1" customWidth="1"/>
    <col min="10" max="10" width="16.7265625" style="93" bestFit="1" customWidth="1"/>
    <col min="11" max="11" width="17.81640625" style="93" bestFit="1" customWidth="1"/>
    <col min="12" max="12" width="18.26953125" style="93" bestFit="1" customWidth="1"/>
    <col min="13" max="13" width="16" style="93" bestFit="1" customWidth="1"/>
    <col min="14" max="14" width="17.81640625" style="93" bestFit="1" customWidth="1"/>
    <col min="15" max="15" width="18.54296875" style="93" bestFit="1" customWidth="1"/>
    <col min="16" max="16" width="17.81640625" style="93" bestFit="1" customWidth="1"/>
    <col min="17" max="17" width="18.26953125" style="93" bestFit="1" customWidth="1"/>
    <col min="18" max="18" width="18.54296875" style="93" bestFit="1" customWidth="1"/>
    <col min="19" max="19" width="18.08984375" style="93" bestFit="1" customWidth="1"/>
    <col min="20" max="20" width="18.26953125" style="93" bestFit="1" customWidth="1"/>
    <col min="21" max="21" width="18.54296875" style="93" bestFit="1" customWidth="1"/>
    <col min="22" max="22" width="18.08984375" style="93" bestFit="1" customWidth="1"/>
    <col min="23" max="23" width="18.26953125" style="93" bestFit="1" customWidth="1"/>
    <col min="24" max="24" width="18.54296875" style="93" bestFit="1" customWidth="1"/>
    <col min="25" max="31" width="18.26953125" style="93" bestFit="1" customWidth="1"/>
    <col min="32" max="36" width="18.7265625" style="93" bestFit="1" customWidth="1"/>
    <col min="37" max="37" width="18.26953125" style="93" bestFit="1" customWidth="1"/>
    <col min="38" max="16384" width="8.7265625" style="93"/>
  </cols>
  <sheetData>
    <row r="1" spans="1:37" x14ac:dyDescent="0.35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x14ac:dyDescent="0.3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 s="94" customFormat="1" ht="18.5" x14ac:dyDescent="0.35">
      <c r="A3" s="21"/>
      <c r="B3" s="84" t="s">
        <v>41</v>
      </c>
      <c r="C3" s="84"/>
      <c r="D3" s="84"/>
      <c r="E3" s="84" t="s">
        <v>42</v>
      </c>
      <c r="F3" s="84"/>
      <c r="G3" s="84"/>
      <c r="H3" s="84" t="s">
        <v>43</v>
      </c>
      <c r="I3" s="84"/>
      <c r="J3" s="84"/>
      <c r="K3" s="84" t="s">
        <v>44</v>
      </c>
      <c r="L3" s="84"/>
      <c r="M3" s="84"/>
      <c r="N3" s="84" t="s">
        <v>45</v>
      </c>
      <c r="O3" s="84"/>
      <c r="P3" s="84"/>
      <c r="Q3" s="84" t="s">
        <v>46</v>
      </c>
      <c r="R3" s="84"/>
      <c r="S3" s="84"/>
      <c r="T3" s="84" t="s">
        <v>47</v>
      </c>
      <c r="U3" s="84"/>
      <c r="V3" s="84"/>
      <c r="W3" s="84" t="s">
        <v>48</v>
      </c>
      <c r="X3" s="84"/>
      <c r="Y3" s="84"/>
      <c r="Z3" s="84" t="s">
        <v>49</v>
      </c>
      <c r="AA3" s="84"/>
      <c r="AB3" s="84"/>
      <c r="AC3" s="84" t="s">
        <v>50</v>
      </c>
      <c r="AD3" s="84"/>
      <c r="AE3" s="84"/>
      <c r="AF3" s="84" t="s">
        <v>51</v>
      </c>
      <c r="AG3" s="84"/>
      <c r="AH3" s="84"/>
      <c r="AI3" s="84" t="s">
        <v>52</v>
      </c>
      <c r="AJ3" s="84"/>
      <c r="AK3" s="84"/>
    </row>
    <row r="4" spans="1:37" s="94" customFormat="1" ht="18.5" x14ac:dyDescent="0.35">
      <c r="A4" s="21"/>
      <c r="B4" s="72" t="s">
        <v>53</v>
      </c>
      <c r="C4" s="72" t="s">
        <v>54</v>
      </c>
      <c r="D4" s="72" t="s">
        <v>55</v>
      </c>
      <c r="E4" s="72" t="s">
        <v>53</v>
      </c>
      <c r="F4" s="72" t="s">
        <v>54</v>
      </c>
      <c r="G4" s="72" t="s">
        <v>55</v>
      </c>
      <c r="H4" s="72" t="s">
        <v>53</v>
      </c>
      <c r="I4" s="72" t="s">
        <v>54</v>
      </c>
      <c r="J4" s="72" t="s">
        <v>55</v>
      </c>
      <c r="K4" s="72" t="s">
        <v>53</v>
      </c>
      <c r="L4" s="72" t="s">
        <v>54</v>
      </c>
      <c r="M4" s="72" t="s">
        <v>55</v>
      </c>
      <c r="N4" s="72" t="s">
        <v>53</v>
      </c>
      <c r="O4" s="72" t="s">
        <v>54</v>
      </c>
      <c r="P4" s="72" t="s">
        <v>55</v>
      </c>
      <c r="Q4" s="72" t="s">
        <v>53</v>
      </c>
      <c r="R4" s="72" t="s">
        <v>54</v>
      </c>
      <c r="S4" s="72" t="s">
        <v>55</v>
      </c>
      <c r="T4" s="72" t="s">
        <v>53</v>
      </c>
      <c r="U4" s="72" t="s">
        <v>54</v>
      </c>
      <c r="V4" s="72" t="s">
        <v>55</v>
      </c>
      <c r="W4" s="72" t="s">
        <v>53</v>
      </c>
      <c r="X4" s="72" t="s">
        <v>54</v>
      </c>
      <c r="Y4" s="72" t="s">
        <v>55</v>
      </c>
      <c r="Z4" s="72" t="s">
        <v>53</v>
      </c>
      <c r="AA4" s="72" t="s">
        <v>54</v>
      </c>
      <c r="AB4" s="72" t="s">
        <v>55</v>
      </c>
      <c r="AC4" s="72" t="s">
        <v>53</v>
      </c>
      <c r="AD4" s="72" t="s">
        <v>54</v>
      </c>
      <c r="AE4" s="72" t="s">
        <v>55</v>
      </c>
      <c r="AF4" s="72" t="s">
        <v>53</v>
      </c>
      <c r="AG4" s="72" t="s">
        <v>54</v>
      </c>
      <c r="AH4" s="72" t="s">
        <v>55</v>
      </c>
      <c r="AI4" s="72" t="s">
        <v>53</v>
      </c>
      <c r="AJ4" s="72" t="s">
        <v>54</v>
      </c>
      <c r="AK4" s="72" t="s">
        <v>55</v>
      </c>
    </row>
    <row r="5" spans="1:37" ht="21.5" x14ac:dyDescent="0.35">
      <c r="A5" s="22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8.5" x14ac:dyDescent="0.35">
      <c r="A6" s="23" t="s">
        <v>61</v>
      </c>
      <c r="B6" s="74">
        <v>1</v>
      </c>
      <c r="C6" s="74">
        <v>1</v>
      </c>
      <c r="D6" s="74">
        <v>0</v>
      </c>
      <c r="E6" s="74">
        <v>2</v>
      </c>
      <c r="F6" s="74">
        <v>3</v>
      </c>
      <c r="G6" s="74">
        <v>1</v>
      </c>
      <c r="H6" s="74">
        <v>3</v>
      </c>
      <c r="I6" s="74">
        <f>F6-G6+H6</f>
        <v>5</v>
      </c>
      <c r="J6" s="74">
        <v>2</v>
      </c>
      <c r="K6" s="74">
        <v>3</v>
      </c>
      <c r="L6" s="74">
        <v>6</v>
      </c>
      <c r="M6" s="74">
        <v>2</v>
      </c>
      <c r="N6" s="74">
        <v>3</v>
      </c>
      <c r="O6" s="74">
        <v>7</v>
      </c>
      <c r="P6" s="74">
        <v>3</v>
      </c>
      <c r="Q6" s="74">
        <v>4</v>
      </c>
      <c r="R6" s="74">
        <v>8</v>
      </c>
      <c r="S6" s="74">
        <v>4</v>
      </c>
      <c r="T6" s="74">
        <v>4</v>
      </c>
      <c r="U6" s="74">
        <v>8</v>
      </c>
      <c r="V6" s="74">
        <v>4</v>
      </c>
      <c r="W6" s="74">
        <v>4</v>
      </c>
      <c r="X6" s="74">
        <v>8</v>
      </c>
      <c r="Y6" s="74">
        <v>4</v>
      </c>
      <c r="Z6" s="74">
        <v>5</v>
      </c>
      <c r="AA6" s="74">
        <v>9</v>
      </c>
      <c r="AB6" s="74">
        <v>5</v>
      </c>
      <c r="AC6" s="74">
        <v>5</v>
      </c>
      <c r="AD6" s="74">
        <v>9</v>
      </c>
      <c r="AE6" s="74">
        <v>5</v>
      </c>
      <c r="AF6" s="74">
        <v>6</v>
      </c>
      <c r="AG6" s="74">
        <v>10</v>
      </c>
      <c r="AH6" s="74">
        <v>6</v>
      </c>
      <c r="AI6" s="74">
        <v>6</v>
      </c>
      <c r="AJ6" s="74">
        <v>10</v>
      </c>
      <c r="AK6" s="74">
        <v>6</v>
      </c>
    </row>
    <row r="7" spans="1:37" ht="18.5" x14ac:dyDescent="0.35">
      <c r="A7" s="23" t="s">
        <v>62</v>
      </c>
      <c r="B7" s="75">
        <f>'Исходные данные'!$C$17</f>
        <v>350000</v>
      </c>
      <c r="C7" s="75">
        <f>'Исходные данные'!$C$17</f>
        <v>350000</v>
      </c>
      <c r="D7" s="75">
        <f>'Исходные данные'!$C$17</f>
        <v>350000</v>
      </c>
      <c r="E7" s="75">
        <f>'Исходные данные'!$C$17</f>
        <v>350000</v>
      </c>
      <c r="F7" s="75">
        <f>'Исходные данные'!$C$17</f>
        <v>350000</v>
      </c>
      <c r="G7" s="75">
        <f>'Исходные данные'!$C$17</f>
        <v>350000</v>
      </c>
      <c r="H7" s="75">
        <f>'Исходные данные'!$C$17</f>
        <v>350000</v>
      </c>
      <c r="I7" s="75">
        <f>'Исходные данные'!$C$17</f>
        <v>350000</v>
      </c>
      <c r="J7" s="75">
        <f>'Исходные данные'!$C$17</f>
        <v>350000</v>
      </c>
      <c r="K7" s="75">
        <f>'Исходные данные'!$C$17</f>
        <v>350000</v>
      </c>
      <c r="L7" s="75">
        <f>'Исходные данные'!$C$17</f>
        <v>350000</v>
      </c>
      <c r="M7" s="75">
        <f>'Исходные данные'!$C$17</f>
        <v>350000</v>
      </c>
      <c r="N7" s="75">
        <f>'Исходные данные'!$C$17</f>
        <v>350000</v>
      </c>
      <c r="O7" s="75">
        <f>'Исходные данные'!$C$17</f>
        <v>350000</v>
      </c>
      <c r="P7" s="75">
        <f>'Исходные данные'!$C$17</f>
        <v>350000</v>
      </c>
      <c r="Q7" s="75">
        <f>'Исходные данные'!$C$17</f>
        <v>350000</v>
      </c>
      <c r="R7" s="75">
        <f>'Исходные данные'!$C$17</f>
        <v>350000</v>
      </c>
      <c r="S7" s="75">
        <f>'Исходные данные'!$C$17</f>
        <v>350000</v>
      </c>
      <c r="T7" s="75">
        <f>'Исходные данные'!$C$17</f>
        <v>350000</v>
      </c>
      <c r="U7" s="75">
        <f>'Исходные данные'!$C$17</f>
        <v>350000</v>
      </c>
      <c r="V7" s="75">
        <f>'Исходные данные'!$C$17</f>
        <v>350000</v>
      </c>
      <c r="W7" s="75">
        <f>'Исходные данные'!$C$17</f>
        <v>350000</v>
      </c>
      <c r="X7" s="75">
        <f>'Исходные данные'!$C$17</f>
        <v>350000</v>
      </c>
      <c r="Y7" s="75">
        <f>'Исходные данные'!$C$17</f>
        <v>350000</v>
      </c>
      <c r="Z7" s="75">
        <f>'Исходные данные'!$C$17</f>
        <v>350000</v>
      </c>
      <c r="AA7" s="75">
        <f>'Исходные данные'!$C$17</f>
        <v>350000</v>
      </c>
      <c r="AB7" s="75">
        <f>'Исходные данные'!$C$17</f>
        <v>350000</v>
      </c>
      <c r="AC7" s="75">
        <f>'Исходные данные'!$C$17</f>
        <v>350000</v>
      </c>
      <c r="AD7" s="75">
        <f>'Исходные данные'!$C$17</f>
        <v>350000</v>
      </c>
      <c r="AE7" s="75">
        <f>'Исходные данные'!$C$17</f>
        <v>350000</v>
      </c>
      <c r="AF7" s="75">
        <f>'Исходные данные'!$C$17</f>
        <v>350000</v>
      </c>
      <c r="AG7" s="75">
        <f>'Исходные данные'!$C$17</f>
        <v>350000</v>
      </c>
      <c r="AH7" s="75">
        <f>'Исходные данные'!$C$17</f>
        <v>350000</v>
      </c>
      <c r="AI7" s="75">
        <f>'Исходные данные'!$C$17</f>
        <v>350000</v>
      </c>
      <c r="AJ7" s="75">
        <f>'Исходные данные'!$C$17</f>
        <v>350000</v>
      </c>
      <c r="AK7" s="75">
        <f>'Исходные данные'!$C$17</f>
        <v>350000</v>
      </c>
    </row>
    <row r="8" spans="1:37" ht="18.5" x14ac:dyDescent="0.35">
      <c r="A8" s="23" t="s">
        <v>63</v>
      </c>
      <c r="B8" s="75">
        <f t="shared" ref="B8:AK8" si="0">B6*B7</f>
        <v>350000</v>
      </c>
      <c r="C8" s="75">
        <f t="shared" si="0"/>
        <v>350000</v>
      </c>
      <c r="D8" s="75">
        <f t="shared" si="0"/>
        <v>0</v>
      </c>
      <c r="E8" s="75">
        <f t="shared" si="0"/>
        <v>700000</v>
      </c>
      <c r="F8" s="75">
        <f t="shared" si="0"/>
        <v>1050000</v>
      </c>
      <c r="G8" s="75">
        <f t="shared" si="0"/>
        <v>350000</v>
      </c>
      <c r="H8" s="75">
        <f t="shared" si="0"/>
        <v>1050000</v>
      </c>
      <c r="I8" s="75">
        <f t="shared" si="0"/>
        <v>1750000</v>
      </c>
      <c r="J8" s="75">
        <f t="shared" si="0"/>
        <v>700000</v>
      </c>
      <c r="K8" s="75">
        <f t="shared" si="0"/>
        <v>1050000</v>
      </c>
      <c r="L8" s="75">
        <f t="shared" si="0"/>
        <v>2100000</v>
      </c>
      <c r="M8" s="75">
        <f t="shared" si="0"/>
        <v>700000</v>
      </c>
      <c r="N8" s="75">
        <f t="shared" si="0"/>
        <v>1050000</v>
      </c>
      <c r="O8" s="75">
        <f t="shared" si="0"/>
        <v>2450000</v>
      </c>
      <c r="P8" s="75">
        <f t="shared" si="0"/>
        <v>1050000</v>
      </c>
      <c r="Q8" s="75">
        <f t="shared" si="0"/>
        <v>1400000</v>
      </c>
      <c r="R8" s="75">
        <f t="shared" si="0"/>
        <v>2800000</v>
      </c>
      <c r="S8" s="75">
        <f t="shared" si="0"/>
        <v>1400000</v>
      </c>
      <c r="T8" s="75">
        <f t="shared" si="0"/>
        <v>1400000</v>
      </c>
      <c r="U8" s="75">
        <f t="shared" si="0"/>
        <v>2800000</v>
      </c>
      <c r="V8" s="75">
        <f t="shared" si="0"/>
        <v>1400000</v>
      </c>
      <c r="W8" s="75">
        <f t="shared" si="0"/>
        <v>1400000</v>
      </c>
      <c r="X8" s="75">
        <f t="shared" si="0"/>
        <v>2800000</v>
      </c>
      <c r="Y8" s="75">
        <f t="shared" si="0"/>
        <v>1400000</v>
      </c>
      <c r="Z8" s="75">
        <f t="shared" si="0"/>
        <v>1750000</v>
      </c>
      <c r="AA8" s="75">
        <f t="shared" si="0"/>
        <v>3150000</v>
      </c>
      <c r="AB8" s="75">
        <f t="shared" si="0"/>
        <v>1750000</v>
      </c>
      <c r="AC8" s="75">
        <f t="shared" si="0"/>
        <v>1750000</v>
      </c>
      <c r="AD8" s="75">
        <f t="shared" si="0"/>
        <v>3150000</v>
      </c>
      <c r="AE8" s="75">
        <f t="shared" si="0"/>
        <v>1750000</v>
      </c>
      <c r="AF8" s="75">
        <f t="shared" si="0"/>
        <v>2100000</v>
      </c>
      <c r="AG8" s="75">
        <f t="shared" si="0"/>
        <v>3500000</v>
      </c>
      <c r="AH8" s="75">
        <f t="shared" si="0"/>
        <v>2100000</v>
      </c>
      <c r="AI8" s="75">
        <f t="shared" si="0"/>
        <v>2100000</v>
      </c>
      <c r="AJ8" s="75">
        <f t="shared" si="0"/>
        <v>3500000</v>
      </c>
      <c r="AK8" s="75">
        <f t="shared" si="0"/>
        <v>2100000</v>
      </c>
    </row>
    <row r="9" spans="1:37" ht="18.5" x14ac:dyDescent="0.35">
      <c r="A9" s="23" t="s">
        <v>64</v>
      </c>
      <c r="B9" s="75">
        <f>B8*'Исходные данные'!$C$18</f>
        <v>35000</v>
      </c>
      <c r="C9" s="75">
        <f>C8*'Исходные данные'!$C$18</f>
        <v>35000</v>
      </c>
      <c r="D9" s="75">
        <f>D8*'Исходные данные'!$C$18</f>
        <v>0</v>
      </c>
      <c r="E9" s="75">
        <f>E8*'Исходные данные'!$C$18</f>
        <v>70000</v>
      </c>
      <c r="F9" s="75">
        <f>F8*'Исходные данные'!$C$18</f>
        <v>105000</v>
      </c>
      <c r="G9" s="75">
        <f>G8*'Исходные данные'!$C$18</f>
        <v>35000</v>
      </c>
      <c r="H9" s="75">
        <f>H8*'Исходные данные'!$C$18</f>
        <v>105000</v>
      </c>
      <c r="I9" s="75">
        <f>I8*'Исходные данные'!$C$18</f>
        <v>175000</v>
      </c>
      <c r="J9" s="75">
        <f>J8*'Исходные данные'!$C$18</f>
        <v>70000</v>
      </c>
      <c r="K9" s="75">
        <f>K8*'Исходные данные'!$C$18</f>
        <v>105000</v>
      </c>
      <c r="L9" s="75">
        <f>L8*'Исходные данные'!$C$18</f>
        <v>210000</v>
      </c>
      <c r="M9" s="75">
        <f>M8*'Исходные данные'!$C$18</f>
        <v>70000</v>
      </c>
      <c r="N9" s="75">
        <f>N8*'Исходные данные'!$C$18</f>
        <v>105000</v>
      </c>
      <c r="O9" s="75">
        <f>O8*'Исходные данные'!$C$18</f>
        <v>245000</v>
      </c>
      <c r="P9" s="75">
        <f>P8*'Исходные данные'!$C$18</f>
        <v>105000</v>
      </c>
      <c r="Q9" s="75">
        <f>Q8*'Исходные данные'!$C$18</f>
        <v>140000</v>
      </c>
      <c r="R9" s="75">
        <f>R8*'Исходные данные'!$C$18</f>
        <v>280000</v>
      </c>
      <c r="S9" s="75">
        <f>S8*'Исходные данные'!$C$18</f>
        <v>140000</v>
      </c>
      <c r="T9" s="75">
        <f>T8*'Исходные данные'!$C$18</f>
        <v>140000</v>
      </c>
      <c r="U9" s="75">
        <f>U8*'Исходные данные'!$C$18</f>
        <v>280000</v>
      </c>
      <c r="V9" s="75">
        <f>V8*'Исходные данные'!$C$18</f>
        <v>140000</v>
      </c>
      <c r="W9" s="75">
        <f>W8*'Исходные данные'!$C$18</f>
        <v>140000</v>
      </c>
      <c r="X9" s="75">
        <f>X8*'Исходные данные'!$C$18</f>
        <v>280000</v>
      </c>
      <c r="Y9" s="75">
        <f>Y8*'Исходные данные'!$C$18</f>
        <v>140000</v>
      </c>
      <c r="Z9" s="75">
        <f>Z8*'Исходные данные'!$C$18</f>
        <v>175000</v>
      </c>
      <c r="AA9" s="75">
        <f>AA8*'Исходные данные'!$C$18</f>
        <v>315000</v>
      </c>
      <c r="AB9" s="75">
        <f>AB8*'Исходные данные'!$C$18</f>
        <v>175000</v>
      </c>
      <c r="AC9" s="75">
        <f>AC8*'Исходные данные'!$C$18</f>
        <v>175000</v>
      </c>
      <c r="AD9" s="75">
        <f>AD8*'Исходные данные'!$C$18</f>
        <v>315000</v>
      </c>
      <c r="AE9" s="75">
        <f>AE8*'Исходные данные'!$C$18</f>
        <v>175000</v>
      </c>
      <c r="AF9" s="75">
        <f>AF8*'Исходные данные'!$C$18</f>
        <v>210000</v>
      </c>
      <c r="AG9" s="75">
        <f>AG8*'Исходные данные'!$C$18</f>
        <v>350000</v>
      </c>
      <c r="AH9" s="75">
        <f>AH8*'Исходные данные'!$C$18</f>
        <v>210000</v>
      </c>
      <c r="AI9" s="75">
        <f>AI8*'Исходные данные'!$C$18</f>
        <v>210000</v>
      </c>
      <c r="AJ9" s="75">
        <f>AJ8*'Исходные данные'!$C$18</f>
        <v>350000</v>
      </c>
      <c r="AK9" s="75">
        <f>AK8*'Исходные данные'!$C$18</f>
        <v>210000</v>
      </c>
    </row>
    <row r="10" spans="1:37" ht="18.5" x14ac:dyDescent="0.35">
      <c r="A10" s="23" t="s">
        <v>65</v>
      </c>
      <c r="B10" s="24">
        <f t="shared" ref="B10" si="1">SUM(B8:B9)</f>
        <v>385000</v>
      </c>
      <c r="C10" s="24">
        <f t="shared" ref="C10:AK10" si="2">SUM(C8:C9)</f>
        <v>385000</v>
      </c>
      <c r="D10" s="24">
        <f t="shared" si="2"/>
        <v>0</v>
      </c>
      <c r="E10" s="24">
        <f t="shared" si="2"/>
        <v>770000</v>
      </c>
      <c r="F10" s="24">
        <f t="shared" si="2"/>
        <v>1155000</v>
      </c>
      <c r="G10" s="24">
        <f t="shared" si="2"/>
        <v>385000</v>
      </c>
      <c r="H10" s="24">
        <f t="shared" si="2"/>
        <v>1155000</v>
      </c>
      <c r="I10" s="24">
        <f t="shared" si="2"/>
        <v>1925000</v>
      </c>
      <c r="J10" s="24">
        <f t="shared" si="2"/>
        <v>770000</v>
      </c>
      <c r="K10" s="24">
        <f t="shared" si="2"/>
        <v>1155000</v>
      </c>
      <c r="L10" s="24">
        <f t="shared" si="2"/>
        <v>2310000</v>
      </c>
      <c r="M10" s="24">
        <f t="shared" si="2"/>
        <v>770000</v>
      </c>
      <c r="N10" s="24">
        <f t="shared" si="2"/>
        <v>1155000</v>
      </c>
      <c r="O10" s="24">
        <f t="shared" si="2"/>
        <v>2695000</v>
      </c>
      <c r="P10" s="24">
        <f t="shared" si="2"/>
        <v>1155000</v>
      </c>
      <c r="Q10" s="24">
        <f t="shared" si="2"/>
        <v>1540000</v>
      </c>
      <c r="R10" s="24">
        <f t="shared" si="2"/>
        <v>3080000</v>
      </c>
      <c r="S10" s="24">
        <f t="shared" si="2"/>
        <v>1540000</v>
      </c>
      <c r="T10" s="24">
        <f t="shared" si="2"/>
        <v>1540000</v>
      </c>
      <c r="U10" s="24">
        <f t="shared" si="2"/>
        <v>3080000</v>
      </c>
      <c r="V10" s="24">
        <f t="shared" si="2"/>
        <v>1540000</v>
      </c>
      <c r="W10" s="24">
        <f t="shared" si="2"/>
        <v>1540000</v>
      </c>
      <c r="X10" s="24">
        <f t="shared" si="2"/>
        <v>3080000</v>
      </c>
      <c r="Y10" s="24">
        <f t="shared" si="2"/>
        <v>1540000</v>
      </c>
      <c r="Z10" s="24">
        <f t="shared" si="2"/>
        <v>1925000</v>
      </c>
      <c r="AA10" s="24">
        <f t="shared" si="2"/>
        <v>3465000</v>
      </c>
      <c r="AB10" s="24">
        <f t="shared" si="2"/>
        <v>1925000</v>
      </c>
      <c r="AC10" s="24">
        <f t="shared" si="2"/>
        <v>1925000</v>
      </c>
      <c r="AD10" s="24">
        <f t="shared" si="2"/>
        <v>3465000</v>
      </c>
      <c r="AE10" s="24">
        <f t="shared" si="2"/>
        <v>1925000</v>
      </c>
      <c r="AF10" s="24">
        <f t="shared" si="2"/>
        <v>2310000</v>
      </c>
      <c r="AG10" s="24">
        <f t="shared" si="2"/>
        <v>3850000</v>
      </c>
      <c r="AH10" s="24">
        <f t="shared" si="2"/>
        <v>2310000</v>
      </c>
      <c r="AI10" s="24">
        <f t="shared" si="2"/>
        <v>2310000</v>
      </c>
      <c r="AJ10" s="24">
        <f t="shared" si="2"/>
        <v>3850000</v>
      </c>
      <c r="AK10" s="24">
        <f t="shared" si="2"/>
        <v>2310000</v>
      </c>
    </row>
    <row r="11" spans="1:37" ht="18.5" x14ac:dyDescent="0.35">
      <c r="A11" s="23" t="s">
        <v>66</v>
      </c>
      <c r="B11" s="75">
        <f>B8*'Исходные данные'!$C$19</f>
        <v>35000</v>
      </c>
      <c r="C11" s="75">
        <f>C8*'Исходные данные'!$C$19</f>
        <v>35000</v>
      </c>
      <c r="D11" s="75">
        <f>D8*'Исходные данные'!$C$19</f>
        <v>0</v>
      </c>
      <c r="E11" s="75">
        <f>E8*'Исходные данные'!$C$19</f>
        <v>70000</v>
      </c>
      <c r="F11" s="75">
        <f>F8*'Исходные данные'!$C$19</f>
        <v>105000</v>
      </c>
      <c r="G11" s="75">
        <f>G8*'Исходные данные'!$C$19</f>
        <v>35000</v>
      </c>
      <c r="H11" s="75">
        <f>H8*'Исходные данные'!$C$19</f>
        <v>105000</v>
      </c>
      <c r="I11" s="75">
        <f>I8*'Исходные данные'!$C$19</f>
        <v>175000</v>
      </c>
      <c r="J11" s="75">
        <f>J8*'Исходные данные'!$C$19</f>
        <v>70000</v>
      </c>
      <c r="K11" s="75">
        <f>K8*'Исходные данные'!$C$19</f>
        <v>105000</v>
      </c>
      <c r="L11" s="75">
        <f>L8*'Исходные данные'!$C$19</f>
        <v>210000</v>
      </c>
      <c r="M11" s="75">
        <f>M8*'Исходные данные'!$C$19</f>
        <v>70000</v>
      </c>
      <c r="N11" s="75">
        <f>N8*'Исходные данные'!$C$19</f>
        <v>105000</v>
      </c>
      <c r="O11" s="75">
        <f>O8*'Исходные данные'!$C$19</f>
        <v>245000</v>
      </c>
      <c r="P11" s="75">
        <f>P8*'Исходные данные'!$C$19</f>
        <v>105000</v>
      </c>
      <c r="Q11" s="75">
        <f>Q8*'Исходные данные'!$C$19</f>
        <v>140000</v>
      </c>
      <c r="R11" s="75">
        <f>R8*'Исходные данные'!$C$19</f>
        <v>280000</v>
      </c>
      <c r="S11" s="75">
        <f>S8*'Исходные данные'!$C$19</f>
        <v>140000</v>
      </c>
      <c r="T11" s="75">
        <f>T8*'Исходные данные'!$C$19</f>
        <v>140000</v>
      </c>
      <c r="U11" s="75">
        <f>U8*'Исходные данные'!$C$19</f>
        <v>280000</v>
      </c>
      <c r="V11" s="75">
        <f>V8*'Исходные данные'!$C$19</f>
        <v>140000</v>
      </c>
      <c r="W11" s="75">
        <f>W8*'Исходные данные'!$C$19</f>
        <v>140000</v>
      </c>
      <c r="X11" s="75">
        <f>X8*'Исходные данные'!$C$19</f>
        <v>280000</v>
      </c>
      <c r="Y11" s="75">
        <f>Y8*'Исходные данные'!$C$19</f>
        <v>140000</v>
      </c>
      <c r="Z11" s="75">
        <f>Z8*'Исходные данные'!$C$19</f>
        <v>175000</v>
      </c>
      <c r="AA11" s="75">
        <f>AA8*'Исходные данные'!$C$19</f>
        <v>315000</v>
      </c>
      <c r="AB11" s="75">
        <f>AB8*'Исходные данные'!$C$19</f>
        <v>175000</v>
      </c>
      <c r="AC11" s="75">
        <f>AC8*'Исходные данные'!$C$19</f>
        <v>175000</v>
      </c>
      <c r="AD11" s="75">
        <f>AD8*'Исходные данные'!$C$19</f>
        <v>315000</v>
      </c>
      <c r="AE11" s="75">
        <f>AE8*'Исходные данные'!$C$19</f>
        <v>175000</v>
      </c>
      <c r="AF11" s="75">
        <f>AF8*'Исходные данные'!$C$19</f>
        <v>210000</v>
      </c>
      <c r="AG11" s="75">
        <f>AG8*'Исходные данные'!$C$19</f>
        <v>350000</v>
      </c>
      <c r="AH11" s="75">
        <f>AH8*'Исходные данные'!$C$19</f>
        <v>210000</v>
      </c>
      <c r="AI11" s="75">
        <f>AI8*'Исходные данные'!$C$19</f>
        <v>210000</v>
      </c>
      <c r="AJ11" s="75">
        <f>AJ8*'Исходные данные'!$C$19</f>
        <v>350000</v>
      </c>
      <c r="AK11" s="75">
        <f>AK8*'Исходные данные'!$C$19</f>
        <v>210000</v>
      </c>
    </row>
    <row r="12" spans="1:37" ht="21.5" x14ac:dyDescent="0.35">
      <c r="A12" s="25" t="s">
        <v>56</v>
      </c>
      <c r="B12" s="26">
        <f t="shared" ref="B12:AK12" si="3">B10+B11</f>
        <v>420000</v>
      </c>
      <c r="C12" s="26">
        <f t="shared" si="3"/>
        <v>420000</v>
      </c>
      <c r="D12" s="26">
        <f t="shared" si="3"/>
        <v>0</v>
      </c>
      <c r="E12" s="26">
        <f t="shared" si="3"/>
        <v>840000</v>
      </c>
      <c r="F12" s="26">
        <f t="shared" si="3"/>
        <v>1260000</v>
      </c>
      <c r="G12" s="26">
        <f t="shared" si="3"/>
        <v>420000</v>
      </c>
      <c r="H12" s="26">
        <f t="shared" si="3"/>
        <v>1260000</v>
      </c>
      <c r="I12" s="26">
        <f t="shared" si="3"/>
        <v>2100000</v>
      </c>
      <c r="J12" s="26">
        <f t="shared" si="3"/>
        <v>840000</v>
      </c>
      <c r="K12" s="26">
        <f t="shared" si="3"/>
        <v>1260000</v>
      </c>
      <c r="L12" s="26">
        <f t="shared" si="3"/>
        <v>2520000</v>
      </c>
      <c r="M12" s="26">
        <f t="shared" si="3"/>
        <v>840000</v>
      </c>
      <c r="N12" s="26">
        <f t="shared" si="3"/>
        <v>1260000</v>
      </c>
      <c r="O12" s="26">
        <f t="shared" si="3"/>
        <v>2940000</v>
      </c>
      <c r="P12" s="26">
        <f t="shared" si="3"/>
        <v>1260000</v>
      </c>
      <c r="Q12" s="26">
        <f t="shared" si="3"/>
        <v>1680000</v>
      </c>
      <c r="R12" s="26">
        <f t="shared" si="3"/>
        <v>3360000</v>
      </c>
      <c r="S12" s="26">
        <f t="shared" si="3"/>
        <v>1680000</v>
      </c>
      <c r="T12" s="26">
        <f t="shared" si="3"/>
        <v>1680000</v>
      </c>
      <c r="U12" s="26">
        <f t="shared" si="3"/>
        <v>3360000</v>
      </c>
      <c r="V12" s="26">
        <f t="shared" si="3"/>
        <v>1680000</v>
      </c>
      <c r="W12" s="26">
        <f t="shared" si="3"/>
        <v>1680000</v>
      </c>
      <c r="X12" s="26">
        <f t="shared" si="3"/>
        <v>3360000</v>
      </c>
      <c r="Y12" s="26">
        <f t="shared" si="3"/>
        <v>1680000</v>
      </c>
      <c r="Z12" s="26">
        <f t="shared" si="3"/>
        <v>2100000</v>
      </c>
      <c r="AA12" s="26">
        <f t="shared" si="3"/>
        <v>3780000</v>
      </c>
      <c r="AB12" s="26">
        <f t="shared" si="3"/>
        <v>2100000</v>
      </c>
      <c r="AC12" s="26">
        <f t="shared" si="3"/>
        <v>2100000</v>
      </c>
      <c r="AD12" s="26">
        <f t="shared" si="3"/>
        <v>3780000</v>
      </c>
      <c r="AE12" s="26">
        <f t="shared" si="3"/>
        <v>2100000</v>
      </c>
      <c r="AF12" s="26">
        <f t="shared" si="3"/>
        <v>2520000</v>
      </c>
      <c r="AG12" s="26">
        <f t="shared" si="3"/>
        <v>4200000</v>
      </c>
      <c r="AH12" s="26">
        <f t="shared" si="3"/>
        <v>2520000</v>
      </c>
      <c r="AI12" s="26">
        <f t="shared" si="3"/>
        <v>2520000</v>
      </c>
      <c r="AJ12" s="26">
        <f t="shared" si="3"/>
        <v>4200000</v>
      </c>
      <c r="AK12" s="26">
        <f t="shared" si="3"/>
        <v>2520000</v>
      </c>
    </row>
    <row r="13" spans="1:37" ht="21.5" x14ac:dyDescent="0.3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ht="21.5" x14ac:dyDescent="0.35">
      <c r="A14" s="22" t="s">
        <v>57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8.5" x14ac:dyDescent="0.35">
      <c r="A15" s="23" t="s">
        <v>67</v>
      </c>
      <c r="B15" s="75"/>
      <c r="C15" s="75"/>
      <c r="D15" s="75">
        <v>0</v>
      </c>
      <c r="E15" s="75"/>
      <c r="F15" s="75"/>
      <c r="G15" s="75">
        <v>0</v>
      </c>
      <c r="H15" s="75"/>
      <c r="I15" s="75"/>
      <c r="J15" s="75">
        <v>15000</v>
      </c>
      <c r="K15" s="75"/>
      <c r="L15" s="75"/>
      <c r="M15" s="75">
        <v>15000</v>
      </c>
      <c r="N15" s="75"/>
      <c r="O15" s="75"/>
      <c r="P15" s="75">
        <v>20000</v>
      </c>
      <c r="Q15" s="75"/>
      <c r="R15" s="75"/>
      <c r="S15" s="75">
        <v>20000</v>
      </c>
      <c r="T15" s="75"/>
      <c r="U15" s="75"/>
      <c r="V15" s="75">
        <v>20000</v>
      </c>
      <c r="W15" s="75"/>
      <c r="X15" s="75"/>
      <c r="Y15" s="75">
        <v>20000</v>
      </c>
      <c r="Z15" s="75"/>
      <c r="AA15" s="75"/>
      <c r="AB15" s="75">
        <v>30000</v>
      </c>
      <c r="AC15" s="75"/>
      <c r="AD15" s="75"/>
      <c r="AE15" s="75">
        <v>30000</v>
      </c>
      <c r="AF15" s="75"/>
      <c r="AG15" s="75"/>
      <c r="AH15" s="75">
        <v>30000</v>
      </c>
      <c r="AI15" s="75"/>
      <c r="AJ15" s="75"/>
      <c r="AK15" s="75">
        <v>30000</v>
      </c>
    </row>
    <row r="16" spans="1:37" ht="18.5" x14ac:dyDescent="0.35">
      <c r="A16" s="23" t="s">
        <v>68</v>
      </c>
      <c r="B16" s="75"/>
      <c r="C16" s="75">
        <f>C10*'Исходные данные'!$C$20</f>
        <v>250250</v>
      </c>
      <c r="D16" s="75">
        <f>D10*'Исходные данные'!$C$20</f>
        <v>0</v>
      </c>
      <c r="E16" s="75"/>
      <c r="F16" s="75">
        <f>F10*'Исходные данные'!$C$20</f>
        <v>750750</v>
      </c>
      <c r="G16" s="75">
        <f>G10*'Исходные данные'!$C$20</f>
        <v>250250</v>
      </c>
      <c r="H16" s="75"/>
      <c r="I16" s="75">
        <f>I10*'Исходные данные'!$C$20</f>
        <v>1251250</v>
      </c>
      <c r="J16" s="75">
        <f>J10*'Исходные данные'!$C$20</f>
        <v>500500</v>
      </c>
      <c r="K16" s="75"/>
      <c r="L16" s="75">
        <f>L10*'Исходные данные'!$C$20</f>
        <v>1501500</v>
      </c>
      <c r="M16" s="75">
        <f>M10*'Исходные данные'!$C$20</f>
        <v>500500</v>
      </c>
      <c r="N16" s="75"/>
      <c r="O16" s="75">
        <f>O10*'Исходные данные'!$C$20</f>
        <v>1751750</v>
      </c>
      <c r="P16" s="75">
        <f>P10*'Исходные данные'!$C$20</f>
        <v>750750</v>
      </c>
      <c r="Q16" s="75"/>
      <c r="R16" s="75">
        <f>R10*'Исходные данные'!$C$20</f>
        <v>2002000</v>
      </c>
      <c r="S16" s="75">
        <f>S10*'Исходные данные'!$C$20</f>
        <v>1001000</v>
      </c>
      <c r="T16" s="75"/>
      <c r="U16" s="75">
        <f>U10*'Исходные данные'!$C$20</f>
        <v>2002000</v>
      </c>
      <c r="V16" s="75">
        <f>V10*'Исходные данные'!$C$20</f>
        <v>1001000</v>
      </c>
      <c r="W16" s="75"/>
      <c r="X16" s="75">
        <f>X10*'Исходные данные'!$C$20</f>
        <v>2002000</v>
      </c>
      <c r="Y16" s="75">
        <f>Y10*'Исходные данные'!$C$20</f>
        <v>1001000</v>
      </c>
      <c r="Z16" s="75"/>
      <c r="AA16" s="75">
        <f>AA10*'Исходные данные'!$C$20</f>
        <v>2252250</v>
      </c>
      <c r="AB16" s="75">
        <f>AB10*'Исходные данные'!$C$20</f>
        <v>1251250</v>
      </c>
      <c r="AC16" s="75"/>
      <c r="AD16" s="75">
        <f>AD10*'Исходные данные'!$C$20</f>
        <v>2252250</v>
      </c>
      <c r="AE16" s="75">
        <f>AE10*'Исходные данные'!$C$20</f>
        <v>1251250</v>
      </c>
      <c r="AF16" s="75"/>
      <c r="AG16" s="75">
        <f>AG10*'Исходные данные'!$C$20</f>
        <v>2502500</v>
      </c>
      <c r="AH16" s="75">
        <f>AH10*'Исходные данные'!$C$20</f>
        <v>1501500</v>
      </c>
      <c r="AI16" s="75"/>
      <c r="AJ16" s="75">
        <f>AJ10*'Исходные данные'!$C$20</f>
        <v>2502500</v>
      </c>
      <c r="AK16" s="75">
        <f>AK10*'Исходные данные'!$C$20</f>
        <v>1501500</v>
      </c>
    </row>
    <row r="17" spans="1:37" ht="18.5" x14ac:dyDescent="0.35">
      <c r="A17" s="23" t="s">
        <v>12</v>
      </c>
      <c r="B17" s="75">
        <f>B6*'Исходные данные'!$C$21</f>
        <v>20000</v>
      </c>
      <c r="C17" s="75"/>
      <c r="D17" s="75">
        <f>D6*'Исходные данные'!$C$21</f>
        <v>0</v>
      </c>
      <c r="E17" s="75">
        <f>E6*'Исходные данные'!$C$21</f>
        <v>40000</v>
      </c>
      <c r="F17" s="75"/>
      <c r="G17" s="75">
        <f>G6*'Исходные данные'!$C$21</f>
        <v>20000</v>
      </c>
      <c r="H17" s="75">
        <f>H6*'Исходные данные'!$C$21</f>
        <v>60000</v>
      </c>
      <c r="I17" s="75"/>
      <c r="J17" s="75">
        <f>J6*'Исходные данные'!$C$21</f>
        <v>40000</v>
      </c>
      <c r="K17" s="75">
        <f>K6*'Исходные данные'!$C$21</f>
        <v>60000</v>
      </c>
      <c r="L17" s="75"/>
      <c r="M17" s="75">
        <f>M6*'Исходные данные'!$C$21</f>
        <v>40000</v>
      </c>
      <c r="N17" s="75">
        <f>N6*'Исходные данные'!$C$21</f>
        <v>60000</v>
      </c>
      <c r="O17" s="75"/>
      <c r="P17" s="75">
        <f>P6*'Исходные данные'!$C$21</f>
        <v>60000</v>
      </c>
      <c r="Q17" s="75">
        <f>Q6*'Исходные данные'!$C$21</f>
        <v>80000</v>
      </c>
      <c r="R17" s="75"/>
      <c r="S17" s="75">
        <f>S6*'Исходные данные'!$C$21</f>
        <v>80000</v>
      </c>
      <c r="T17" s="75">
        <f>T6*'Исходные данные'!$C$21</f>
        <v>80000</v>
      </c>
      <c r="U17" s="75"/>
      <c r="V17" s="75">
        <f>V6*'Исходные данные'!$C$21</f>
        <v>80000</v>
      </c>
      <c r="W17" s="75">
        <f>W6*'Исходные данные'!$C$21</f>
        <v>80000</v>
      </c>
      <c r="X17" s="75"/>
      <c r="Y17" s="75">
        <f>Y6*'Исходные данные'!$C$21</f>
        <v>80000</v>
      </c>
      <c r="Z17" s="75">
        <f>Z6*'Исходные данные'!$C$21</f>
        <v>100000</v>
      </c>
      <c r="AA17" s="75"/>
      <c r="AB17" s="75">
        <f>AB6*'Исходные данные'!$C$21</f>
        <v>100000</v>
      </c>
      <c r="AC17" s="75">
        <f>AC6*'Исходные данные'!$C$21</f>
        <v>100000</v>
      </c>
      <c r="AD17" s="75"/>
      <c r="AE17" s="75">
        <f>AE6*'Исходные данные'!$C$21</f>
        <v>100000</v>
      </c>
      <c r="AF17" s="75">
        <f>AF6*'Исходные данные'!$C$21</f>
        <v>120000</v>
      </c>
      <c r="AG17" s="75"/>
      <c r="AH17" s="75">
        <f>AH6*'Исходные данные'!$C$21</f>
        <v>120000</v>
      </c>
      <c r="AI17" s="75">
        <f>AI6*'Исходные данные'!$C$21</f>
        <v>120000</v>
      </c>
      <c r="AJ17" s="75"/>
      <c r="AK17" s="75">
        <f>AK6*'Исходные данные'!$C$21</f>
        <v>120000</v>
      </c>
    </row>
    <row r="18" spans="1:37" ht="18.5" x14ac:dyDescent="0.35">
      <c r="A18" s="23" t="s">
        <v>58</v>
      </c>
      <c r="B18" s="75"/>
      <c r="C18" s="75">
        <f>SUM('Исходные данные'!$C$8:$C$9)</f>
        <v>6000</v>
      </c>
      <c r="D18" s="75">
        <f>SUM('Исходные данные'!$C$8:$C$9)</f>
        <v>6000</v>
      </c>
      <c r="E18" s="75"/>
      <c r="F18" s="75">
        <f>SUM('Исходные данные'!$C$8:$C$9)</f>
        <v>6000</v>
      </c>
      <c r="G18" s="75">
        <f>SUM('Исходные данные'!$C$8:$C$9)</f>
        <v>6000</v>
      </c>
      <c r="H18" s="75"/>
      <c r="I18" s="75">
        <f>SUM('Исходные данные'!$C$8:$C$9)</f>
        <v>6000</v>
      </c>
      <c r="J18" s="75">
        <f>SUM('Исходные данные'!$C$8:$C$9)</f>
        <v>6000</v>
      </c>
      <c r="K18" s="75"/>
      <c r="L18" s="75">
        <f>SUM('Исходные данные'!$C$8:$C$9)</f>
        <v>6000</v>
      </c>
      <c r="M18" s="75">
        <f>SUM('Исходные данные'!$C$8:$C$9)</f>
        <v>6000</v>
      </c>
      <c r="N18" s="75"/>
      <c r="O18" s="75">
        <f>SUM('Исходные данные'!$C$8:$C$9)</f>
        <v>6000</v>
      </c>
      <c r="P18" s="75">
        <f>SUM('Исходные данные'!$C$8:$C$9)</f>
        <v>6000</v>
      </c>
      <c r="Q18" s="75"/>
      <c r="R18" s="75">
        <f>SUM('Исходные данные'!$C$8:$C$9)</f>
        <v>6000</v>
      </c>
      <c r="S18" s="75">
        <f>SUM('Исходные данные'!$C$8:$C$9)</f>
        <v>6000</v>
      </c>
      <c r="T18" s="75"/>
      <c r="U18" s="75">
        <f>SUM('Исходные данные'!$C$8:$C$9)</f>
        <v>6000</v>
      </c>
      <c r="V18" s="75">
        <f>SUM('Исходные данные'!$C$8:$C$9)</f>
        <v>6000</v>
      </c>
      <c r="W18" s="75"/>
      <c r="X18" s="75">
        <f>SUM('Исходные данные'!$C$8:$C$9)</f>
        <v>6000</v>
      </c>
      <c r="Y18" s="75">
        <f>SUM('Исходные данные'!$C$8:$C$9)</f>
        <v>6000</v>
      </c>
      <c r="Z18" s="75"/>
      <c r="AA18" s="75">
        <f>SUM('Исходные данные'!$C$8:$C$9)</f>
        <v>6000</v>
      </c>
      <c r="AB18" s="75">
        <f>SUM('Исходные данные'!$C$8:$C$9)</f>
        <v>6000</v>
      </c>
      <c r="AC18" s="75"/>
      <c r="AD18" s="75">
        <f>SUM('Исходные данные'!$C$8:$C$9)</f>
        <v>6000</v>
      </c>
      <c r="AE18" s="75">
        <f>SUM('Исходные данные'!$C$8:$C$9)</f>
        <v>6000</v>
      </c>
      <c r="AF18" s="75"/>
      <c r="AG18" s="75">
        <f>SUM('Исходные данные'!$C$8:$C$9)</f>
        <v>6000</v>
      </c>
      <c r="AH18" s="75">
        <f>SUM('Исходные данные'!$C$8:$C$9)</f>
        <v>6000</v>
      </c>
      <c r="AI18" s="75"/>
      <c r="AJ18" s="75">
        <f>SUM('Исходные данные'!$C$8:$C$9)</f>
        <v>6000</v>
      </c>
      <c r="AK18" s="75">
        <f>SUM('Исходные данные'!$C$8:$C$9)</f>
        <v>6000</v>
      </c>
    </row>
    <row r="19" spans="1:37" ht="18.5" x14ac:dyDescent="0.35">
      <c r="A19" s="23" t="s">
        <v>69</v>
      </c>
      <c r="B19" s="75">
        <f>B12*'Исходные данные'!$C$22</f>
        <v>25200</v>
      </c>
      <c r="C19" s="75"/>
      <c r="D19" s="75">
        <f>D12*'Исходные данные'!$C$22</f>
        <v>0</v>
      </c>
      <c r="E19" s="75">
        <f>E12*'Исходные данные'!$C$22</f>
        <v>50400</v>
      </c>
      <c r="F19" s="75"/>
      <c r="G19" s="75">
        <f>G12*'Исходные данные'!$C$22</f>
        <v>25200</v>
      </c>
      <c r="H19" s="75">
        <f>H12*'Исходные данные'!$C$22</f>
        <v>75600</v>
      </c>
      <c r="I19" s="75"/>
      <c r="J19" s="75">
        <f>J12*'Исходные данные'!$C$22</f>
        <v>50400</v>
      </c>
      <c r="K19" s="75">
        <f>K12*'Исходные данные'!$C$22</f>
        <v>75600</v>
      </c>
      <c r="L19" s="75"/>
      <c r="M19" s="75">
        <f>M12*'Исходные данные'!$C$22</f>
        <v>50400</v>
      </c>
      <c r="N19" s="75">
        <f>N12*'Исходные данные'!$C$22</f>
        <v>75600</v>
      </c>
      <c r="O19" s="75"/>
      <c r="P19" s="75">
        <f>P12*'Исходные данные'!$C$22</f>
        <v>75600</v>
      </c>
      <c r="Q19" s="75">
        <f>Q12*'Исходные данные'!$C$22</f>
        <v>100800</v>
      </c>
      <c r="R19" s="75"/>
      <c r="S19" s="75">
        <f>S12*'Исходные данные'!$C$22</f>
        <v>100800</v>
      </c>
      <c r="T19" s="75">
        <f>T12*'Исходные данные'!$C$22</f>
        <v>100800</v>
      </c>
      <c r="U19" s="75"/>
      <c r="V19" s="75">
        <f>V12*'Исходные данные'!$C$22</f>
        <v>100800</v>
      </c>
      <c r="W19" s="75">
        <f>W12*'Исходные данные'!$C$22</f>
        <v>100800</v>
      </c>
      <c r="X19" s="75"/>
      <c r="Y19" s="75">
        <f>Y12*'Исходные данные'!$C$22</f>
        <v>100800</v>
      </c>
      <c r="Z19" s="75">
        <f>Z12*'Исходные данные'!$C$22</f>
        <v>126000</v>
      </c>
      <c r="AA19" s="75"/>
      <c r="AB19" s="75">
        <f>AB12*'Исходные данные'!$C$22</f>
        <v>126000</v>
      </c>
      <c r="AC19" s="75">
        <f>AC12*'Исходные данные'!$C$22</f>
        <v>126000</v>
      </c>
      <c r="AD19" s="75"/>
      <c r="AE19" s="75">
        <f>AE12*'Исходные данные'!$C$22</f>
        <v>126000</v>
      </c>
      <c r="AF19" s="75">
        <f>AF12*'Исходные данные'!$C$22</f>
        <v>151200</v>
      </c>
      <c r="AG19" s="75"/>
      <c r="AH19" s="75">
        <f>AH12*'Исходные данные'!$C$22</f>
        <v>151200</v>
      </c>
      <c r="AI19" s="75">
        <f>AI12*'Исходные данные'!$C$22</f>
        <v>151200</v>
      </c>
      <c r="AJ19" s="75"/>
      <c r="AK19" s="75">
        <f>AK12*'Исходные данные'!$C$22</f>
        <v>151200</v>
      </c>
    </row>
    <row r="20" spans="1:37" ht="21.5" x14ac:dyDescent="0.35">
      <c r="A20" s="28" t="s">
        <v>59</v>
      </c>
      <c r="B20" s="29">
        <f t="shared" ref="B20:AK20" si="4">SUM(B15:B19)</f>
        <v>45200</v>
      </c>
      <c r="C20" s="29">
        <f t="shared" si="4"/>
        <v>256250</v>
      </c>
      <c r="D20" s="29">
        <f t="shared" si="4"/>
        <v>6000</v>
      </c>
      <c r="E20" s="29">
        <f t="shared" si="4"/>
        <v>90400</v>
      </c>
      <c r="F20" s="29">
        <f t="shared" si="4"/>
        <v>756750</v>
      </c>
      <c r="G20" s="29">
        <f t="shared" si="4"/>
        <v>301450</v>
      </c>
      <c r="H20" s="29">
        <f t="shared" si="4"/>
        <v>135600</v>
      </c>
      <c r="I20" s="29">
        <f t="shared" si="4"/>
        <v>1257250</v>
      </c>
      <c r="J20" s="29">
        <f t="shared" si="4"/>
        <v>611900</v>
      </c>
      <c r="K20" s="29">
        <f t="shared" si="4"/>
        <v>135600</v>
      </c>
      <c r="L20" s="29">
        <f t="shared" si="4"/>
        <v>1507500</v>
      </c>
      <c r="M20" s="29">
        <f t="shared" si="4"/>
        <v>611900</v>
      </c>
      <c r="N20" s="29">
        <f t="shared" si="4"/>
        <v>135600</v>
      </c>
      <c r="O20" s="29">
        <f t="shared" si="4"/>
        <v>1757750</v>
      </c>
      <c r="P20" s="29">
        <f t="shared" si="4"/>
        <v>912350</v>
      </c>
      <c r="Q20" s="29">
        <f t="shared" si="4"/>
        <v>180800</v>
      </c>
      <c r="R20" s="29">
        <f t="shared" si="4"/>
        <v>2008000</v>
      </c>
      <c r="S20" s="29">
        <f t="shared" si="4"/>
        <v>1207800</v>
      </c>
      <c r="T20" s="29">
        <f t="shared" si="4"/>
        <v>180800</v>
      </c>
      <c r="U20" s="29">
        <f t="shared" si="4"/>
        <v>2008000</v>
      </c>
      <c r="V20" s="29">
        <f t="shared" si="4"/>
        <v>1207800</v>
      </c>
      <c r="W20" s="29">
        <f t="shared" si="4"/>
        <v>180800</v>
      </c>
      <c r="X20" s="29">
        <f t="shared" si="4"/>
        <v>2008000</v>
      </c>
      <c r="Y20" s="29">
        <f t="shared" si="4"/>
        <v>1207800</v>
      </c>
      <c r="Z20" s="29">
        <f t="shared" si="4"/>
        <v>226000</v>
      </c>
      <c r="AA20" s="29">
        <f t="shared" si="4"/>
        <v>2258250</v>
      </c>
      <c r="AB20" s="29">
        <f t="shared" si="4"/>
        <v>1513250</v>
      </c>
      <c r="AC20" s="29">
        <f t="shared" si="4"/>
        <v>226000</v>
      </c>
      <c r="AD20" s="29">
        <f t="shared" si="4"/>
        <v>2258250</v>
      </c>
      <c r="AE20" s="29">
        <f t="shared" si="4"/>
        <v>1513250</v>
      </c>
      <c r="AF20" s="29">
        <f t="shared" si="4"/>
        <v>271200</v>
      </c>
      <c r="AG20" s="29">
        <f t="shared" si="4"/>
        <v>2508500</v>
      </c>
      <c r="AH20" s="29">
        <f t="shared" si="4"/>
        <v>1808700</v>
      </c>
      <c r="AI20" s="29">
        <f t="shared" si="4"/>
        <v>271200</v>
      </c>
      <c r="AJ20" s="29">
        <f t="shared" si="4"/>
        <v>2508500</v>
      </c>
      <c r="AK20" s="29">
        <f t="shared" si="4"/>
        <v>1808700</v>
      </c>
    </row>
    <row r="21" spans="1:37" ht="21.5" x14ac:dyDescent="0.3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21.5" x14ac:dyDescent="0.35">
      <c r="A22" s="30" t="s">
        <v>60</v>
      </c>
      <c r="B22" s="31">
        <f>B12-B20</f>
        <v>374800</v>
      </c>
      <c r="C22" s="32"/>
      <c r="D22" s="32"/>
      <c r="E22" s="31">
        <f>E12-E20</f>
        <v>749600</v>
      </c>
      <c r="F22" s="32"/>
      <c r="G22" s="32"/>
      <c r="H22" s="31">
        <f>H12-H20</f>
        <v>1124400</v>
      </c>
      <c r="I22" s="32"/>
      <c r="J22" s="32"/>
      <c r="K22" s="31">
        <f>K12-K20</f>
        <v>1124400</v>
      </c>
      <c r="L22" s="32"/>
      <c r="M22" s="32"/>
      <c r="N22" s="31">
        <f>N12-N20</f>
        <v>1124400</v>
      </c>
      <c r="O22" s="32"/>
      <c r="P22" s="32"/>
      <c r="Q22" s="31">
        <f>Q12-Q20</f>
        <v>1499200</v>
      </c>
      <c r="R22" s="32"/>
      <c r="S22" s="32"/>
      <c r="T22" s="31">
        <f>T12-T20</f>
        <v>1499200</v>
      </c>
      <c r="U22" s="33"/>
      <c r="V22" s="33"/>
      <c r="W22" s="31">
        <f>W12-W20</f>
        <v>1499200</v>
      </c>
      <c r="X22" s="33"/>
      <c r="Y22" s="33"/>
      <c r="Z22" s="31">
        <f>Z12-Z20</f>
        <v>1874000</v>
      </c>
      <c r="AA22" s="33"/>
      <c r="AB22" s="33"/>
      <c r="AC22" s="31">
        <f>AC12-AC20</f>
        <v>1874000</v>
      </c>
      <c r="AD22" s="33"/>
      <c r="AE22" s="33"/>
      <c r="AF22" s="31">
        <f>AF12-AF20</f>
        <v>2248800</v>
      </c>
      <c r="AG22" s="33"/>
      <c r="AH22" s="33"/>
      <c r="AI22" s="31">
        <f>AI12-AI20</f>
        <v>2248800</v>
      </c>
      <c r="AJ22" s="33"/>
      <c r="AK22" s="33"/>
    </row>
    <row r="23" spans="1:37" ht="21.5" x14ac:dyDescent="0.35">
      <c r="A23" s="3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ht="21.5" x14ac:dyDescent="0.35">
      <c r="A24" s="35" t="s">
        <v>17</v>
      </c>
      <c r="B24" s="36"/>
      <c r="C24" s="36"/>
      <c r="D24" s="37">
        <f>D12-D20</f>
        <v>-6000</v>
      </c>
      <c r="E24" s="36"/>
      <c r="F24" s="36"/>
      <c r="G24" s="37">
        <f>G12-G20</f>
        <v>118550</v>
      </c>
      <c r="H24" s="36"/>
      <c r="I24" s="36"/>
      <c r="J24" s="37">
        <f>J12-J20</f>
        <v>228100</v>
      </c>
      <c r="K24" s="36"/>
      <c r="L24" s="38"/>
      <c r="M24" s="37">
        <f>M12-M20</f>
        <v>228100</v>
      </c>
      <c r="N24" s="36"/>
      <c r="O24" s="38"/>
      <c r="P24" s="37">
        <f>P12-P20</f>
        <v>347650</v>
      </c>
      <c r="Q24" s="36"/>
      <c r="R24" s="38"/>
      <c r="S24" s="37">
        <f>S12-S20</f>
        <v>472200</v>
      </c>
      <c r="T24" s="36"/>
      <c r="U24" s="38"/>
      <c r="V24" s="37">
        <f>V12-V20</f>
        <v>472200</v>
      </c>
      <c r="W24" s="36"/>
      <c r="X24" s="38"/>
      <c r="Y24" s="37">
        <f>Y12-Y20</f>
        <v>472200</v>
      </c>
      <c r="Z24" s="36"/>
      <c r="AA24" s="38"/>
      <c r="AB24" s="37">
        <f>AB12-AB20</f>
        <v>586750</v>
      </c>
      <c r="AC24" s="36"/>
      <c r="AD24" s="38"/>
      <c r="AE24" s="37">
        <f>AE12-AE20</f>
        <v>586750</v>
      </c>
      <c r="AF24" s="36"/>
      <c r="AG24" s="38"/>
      <c r="AH24" s="37">
        <f>AH12-AH20</f>
        <v>711300</v>
      </c>
      <c r="AI24" s="36"/>
      <c r="AJ24" s="38"/>
      <c r="AK24" s="37">
        <f>AK12-AK20</f>
        <v>711300</v>
      </c>
    </row>
    <row r="25" spans="1:37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43" x14ac:dyDescent="0.35">
      <c r="A26" s="39" t="s">
        <v>18</v>
      </c>
      <c r="B26" s="40"/>
      <c r="C26" s="40"/>
      <c r="D26" s="41">
        <f>-'Исходные данные'!C13</f>
        <v>-639000</v>
      </c>
      <c r="E26" s="40"/>
      <c r="F26" s="40"/>
      <c r="G26" s="41">
        <f>D26+G24</f>
        <v>-520450</v>
      </c>
      <c r="H26" s="40"/>
      <c r="I26" s="40"/>
      <c r="J26" s="41">
        <f>G26+J24</f>
        <v>-292350</v>
      </c>
      <c r="K26" s="40"/>
      <c r="L26" s="40"/>
      <c r="M26" s="41">
        <f>J26+M24</f>
        <v>-64250</v>
      </c>
      <c r="N26" s="40"/>
      <c r="O26" s="40"/>
      <c r="P26" s="41">
        <f>M26+P24</f>
        <v>283400</v>
      </c>
      <c r="Q26" s="40"/>
      <c r="R26" s="40"/>
      <c r="S26" s="41">
        <f>P26+S24</f>
        <v>755600</v>
      </c>
      <c r="T26" s="40"/>
      <c r="U26" s="40"/>
      <c r="V26" s="41">
        <f>S26+V24</f>
        <v>1227800</v>
      </c>
      <c r="W26" s="40"/>
      <c r="X26" s="40"/>
      <c r="Y26" s="41">
        <f>V26+Y24</f>
        <v>1700000</v>
      </c>
      <c r="Z26" s="40"/>
      <c r="AA26" s="40"/>
      <c r="AB26" s="41">
        <f>Y26+AB24</f>
        <v>2286750</v>
      </c>
      <c r="AC26" s="40"/>
      <c r="AD26" s="40"/>
      <c r="AE26" s="41">
        <f>AB26+AE24</f>
        <v>2873500</v>
      </c>
      <c r="AF26" s="40"/>
      <c r="AG26" s="40"/>
      <c r="AH26" s="41">
        <f>AE26+AH24</f>
        <v>3584800</v>
      </c>
      <c r="AI26" s="40"/>
      <c r="AJ26" s="40"/>
      <c r="AK26" s="41">
        <f>AH26+AK24</f>
        <v>4296100</v>
      </c>
    </row>
  </sheetData>
  <sheetProtection algorithmName="SHA-512" hashValue="P03+pnlpHRp6HEwhPtW2U5Ps1SvVhvI9SNl26GMqAtdNnvJRbVATgcr4VZRoRfx110MD+YVhy8ku95qjmr/R4A==" saltValue="CQAxZsebi4UpJrPjs5ydBw==" spinCount="100000" sheet="1"/>
  <mergeCells count="17">
    <mergeCell ref="A1:AK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21:S21"/>
    <mergeCell ref="AC3:AE3"/>
    <mergeCell ref="AF3:AH3"/>
    <mergeCell ref="AI3:AK3"/>
    <mergeCell ref="B5:S5"/>
    <mergeCell ref="A13:S13"/>
    <mergeCell ref="B14:S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CBD8-84D2-49EE-9DE8-83500E00F3E8}">
  <dimension ref="A1:AK26"/>
  <sheetViews>
    <sheetView zoomScale="55" zoomScaleNormal="55" workbookViewId="0">
      <selection activeCell="F18" sqref="F18"/>
    </sheetView>
  </sheetViews>
  <sheetFormatPr defaultRowHeight="16.5" x14ac:dyDescent="0.35"/>
  <cols>
    <col min="1" max="1" width="48.26953125" style="93" bestFit="1" customWidth="1"/>
    <col min="2" max="3" width="17.81640625" style="93" bestFit="1" customWidth="1"/>
    <col min="4" max="4" width="18.7265625" style="93" customWidth="1"/>
    <col min="5" max="5" width="17.81640625" style="93" bestFit="1" customWidth="1"/>
    <col min="6" max="6" width="18.26953125" style="93" bestFit="1" customWidth="1"/>
    <col min="7" max="7" width="18.7265625" style="93" bestFit="1" customWidth="1"/>
    <col min="8" max="8" width="17.81640625" style="93" bestFit="1" customWidth="1"/>
    <col min="9" max="9" width="18.54296875" style="93" bestFit="1" customWidth="1"/>
    <col min="10" max="11" width="17.81640625" style="93" bestFit="1" customWidth="1"/>
    <col min="12" max="12" width="18.54296875" style="93" bestFit="1" customWidth="1"/>
    <col min="13" max="13" width="17.81640625" style="93" bestFit="1" customWidth="1"/>
    <col min="14" max="14" width="18.26953125" style="93" bestFit="1" customWidth="1"/>
    <col min="15" max="15" width="18.54296875" style="93" bestFit="1" customWidth="1"/>
    <col min="16" max="16" width="18.08984375" style="93" bestFit="1" customWidth="1"/>
    <col min="17" max="17" width="18.26953125" style="93" bestFit="1" customWidth="1"/>
    <col min="18" max="18" width="18.54296875" style="93" bestFit="1" customWidth="1"/>
    <col min="19" max="19" width="18.08984375" style="93" bestFit="1" customWidth="1"/>
    <col min="20" max="21" width="18.26953125" style="93" bestFit="1" customWidth="1"/>
    <col min="22" max="22" width="18.08984375" style="93" bestFit="1" customWidth="1"/>
    <col min="23" max="24" width="18.26953125" style="93" bestFit="1" customWidth="1"/>
    <col min="25" max="25" width="18.08984375" style="93" bestFit="1" customWidth="1"/>
    <col min="26" max="27" width="18.7265625" style="93" bestFit="1" customWidth="1"/>
    <col min="28" max="28" width="18.54296875" style="93" bestFit="1" customWidth="1"/>
    <col min="29" max="30" width="18.7265625" style="93" bestFit="1" customWidth="1"/>
    <col min="31" max="37" width="18.54296875" style="93" bestFit="1" customWidth="1"/>
    <col min="38" max="16384" width="8.7265625" style="93"/>
  </cols>
  <sheetData>
    <row r="1" spans="1:37" x14ac:dyDescent="0.3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x14ac:dyDescent="0.3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s="94" customFormat="1" ht="18.5" x14ac:dyDescent="0.35">
      <c r="A3" s="21"/>
      <c r="B3" s="84" t="s">
        <v>41</v>
      </c>
      <c r="C3" s="84"/>
      <c r="D3" s="84"/>
      <c r="E3" s="84" t="s">
        <v>42</v>
      </c>
      <c r="F3" s="84"/>
      <c r="G3" s="84"/>
      <c r="H3" s="84" t="s">
        <v>43</v>
      </c>
      <c r="I3" s="84"/>
      <c r="J3" s="84"/>
      <c r="K3" s="84" t="s">
        <v>44</v>
      </c>
      <c r="L3" s="84"/>
      <c r="M3" s="84"/>
      <c r="N3" s="84" t="s">
        <v>45</v>
      </c>
      <c r="O3" s="84"/>
      <c r="P3" s="84"/>
      <c r="Q3" s="84" t="s">
        <v>46</v>
      </c>
      <c r="R3" s="84"/>
      <c r="S3" s="84"/>
      <c r="T3" s="84" t="s">
        <v>47</v>
      </c>
      <c r="U3" s="84"/>
      <c r="V3" s="84"/>
      <c r="W3" s="84" t="s">
        <v>48</v>
      </c>
      <c r="X3" s="84"/>
      <c r="Y3" s="84"/>
      <c r="Z3" s="84" t="s">
        <v>49</v>
      </c>
      <c r="AA3" s="84"/>
      <c r="AB3" s="84"/>
      <c r="AC3" s="84" t="s">
        <v>50</v>
      </c>
      <c r="AD3" s="84"/>
      <c r="AE3" s="84"/>
      <c r="AF3" s="84" t="s">
        <v>51</v>
      </c>
      <c r="AG3" s="84"/>
      <c r="AH3" s="84"/>
      <c r="AI3" s="84" t="s">
        <v>52</v>
      </c>
      <c r="AJ3" s="84"/>
      <c r="AK3" s="84"/>
    </row>
    <row r="4" spans="1:37" s="94" customFormat="1" ht="18.5" x14ac:dyDescent="0.35">
      <c r="A4" s="21"/>
      <c r="B4" s="72" t="s">
        <v>53</v>
      </c>
      <c r="C4" s="72" t="s">
        <v>54</v>
      </c>
      <c r="D4" s="72" t="s">
        <v>55</v>
      </c>
      <c r="E4" s="72" t="s">
        <v>53</v>
      </c>
      <c r="F4" s="72" t="s">
        <v>54</v>
      </c>
      <c r="G4" s="72" t="s">
        <v>55</v>
      </c>
      <c r="H4" s="72" t="s">
        <v>53</v>
      </c>
      <c r="I4" s="72" t="s">
        <v>54</v>
      </c>
      <c r="J4" s="72" t="s">
        <v>55</v>
      </c>
      <c r="K4" s="72" t="s">
        <v>53</v>
      </c>
      <c r="L4" s="72" t="s">
        <v>54</v>
      </c>
      <c r="M4" s="72" t="s">
        <v>55</v>
      </c>
      <c r="N4" s="72" t="s">
        <v>53</v>
      </c>
      <c r="O4" s="72" t="s">
        <v>54</v>
      </c>
      <c r="P4" s="72" t="s">
        <v>55</v>
      </c>
      <c r="Q4" s="72" t="s">
        <v>53</v>
      </c>
      <c r="R4" s="72" t="s">
        <v>54</v>
      </c>
      <c r="S4" s="72" t="s">
        <v>55</v>
      </c>
      <c r="T4" s="72" t="s">
        <v>53</v>
      </c>
      <c r="U4" s="72" t="s">
        <v>54</v>
      </c>
      <c r="V4" s="72" t="s">
        <v>55</v>
      </c>
      <c r="W4" s="72" t="s">
        <v>53</v>
      </c>
      <c r="X4" s="72" t="s">
        <v>54</v>
      </c>
      <c r="Y4" s="72" t="s">
        <v>55</v>
      </c>
      <c r="Z4" s="72" t="s">
        <v>53</v>
      </c>
      <c r="AA4" s="72" t="s">
        <v>54</v>
      </c>
      <c r="AB4" s="72" t="s">
        <v>55</v>
      </c>
      <c r="AC4" s="72" t="s">
        <v>53</v>
      </c>
      <c r="AD4" s="72" t="s">
        <v>54</v>
      </c>
      <c r="AE4" s="72" t="s">
        <v>55</v>
      </c>
      <c r="AF4" s="72" t="s">
        <v>53</v>
      </c>
      <c r="AG4" s="72" t="s">
        <v>54</v>
      </c>
      <c r="AH4" s="72" t="s">
        <v>55</v>
      </c>
      <c r="AI4" s="72" t="s">
        <v>53</v>
      </c>
      <c r="AJ4" s="72" t="s">
        <v>54</v>
      </c>
      <c r="AK4" s="72" t="s">
        <v>55</v>
      </c>
    </row>
    <row r="5" spans="1:37" ht="21.5" x14ac:dyDescent="0.35">
      <c r="A5" s="22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8.5" x14ac:dyDescent="0.35">
      <c r="A6" s="23" t="s">
        <v>61</v>
      </c>
      <c r="B6" s="74">
        <f>'Фин.модель VIP Сводная'!B7</f>
        <v>3</v>
      </c>
      <c r="C6" s="74">
        <f>'Фин.модель VIP Сводная'!B8</f>
        <v>3</v>
      </c>
      <c r="D6" s="74">
        <f>'Фин.модель VIP Сводная'!B9</f>
        <v>0</v>
      </c>
      <c r="E6" s="74">
        <f>'Фин.модель VIP Сводная'!C7</f>
        <v>3</v>
      </c>
      <c r="F6" s="74">
        <f>'Фин.модель VIP Сводная'!C8</f>
        <v>6</v>
      </c>
      <c r="G6" s="74">
        <f>'Фин.модель VIP Сводная'!C9</f>
        <v>1</v>
      </c>
      <c r="H6" s="74">
        <f>'Фин.модель VIP Сводная'!D7</f>
        <v>3</v>
      </c>
      <c r="I6" s="74">
        <f>'Фин.модель VIP Сводная'!D8</f>
        <v>8</v>
      </c>
      <c r="J6" s="74">
        <f>'Фин.модель VIP Сводная'!D9</f>
        <v>2</v>
      </c>
      <c r="K6" s="74">
        <f>'Фин.модель VIP Сводная'!E7</f>
        <v>3</v>
      </c>
      <c r="L6" s="74">
        <f>'Фин.модель VIP Сводная'!E8</f>
        <v>9</v>
      </c>
      <c r="M6" s="74">
        <f>'Фин.модель VIP Сводная'!E9</f>
        <v>4</v>
      </c>
      <c r="N6" s="74">
        <f>'Фин.модель VIP Сводная'!F7</f>
        <v>4</v>
      </c>
      <c r="O6" s="74">
        <f>'Фин.модель VIP Сводная'!F8</f>
        <v>9</v>
      </c>
      <c r="P6" s="74">
        <f>'Фин.модель VIP Сводная'!F9</f>
        <v>4</v>
      </c>
      <c r="Q6" s="74">
        <f>'Фин.модель VIP Сводная'!G7</f>
        <v>4</v>
      </c>
      <c r="R6" s="74">
        <f>'Фин.модель VIP Сводная'!G8</f>
        <v>9</v>
      </c>
      <c r="S6" s="74">
        <f>'Фин.модель VIP Сводная'!G9</f>
        <v>4</v>
      </c>
      <c r="T6" s="74">
        <f>'Фин.модель VIP Сводная'!H7</f>
        <v>5</v>
      </c>
      <c r="U6" s="74">
        <f>'Фин.модель VIP Сводная'!H8</f>
        <v>10</v>
      </c>
      <c r="V6" s="74">
        <f>'Фин.модель VIP Сводная'!H9</f>
        <v>5</v>
      </c>
      <c r="W6" s="74">
        <f>'Фин.модель VIP Сводная'!I7</f>
        <v>5</v>
      </c>
      <c r="X6" s="74">
        <f>'Фин.модель VIP Сводная'!I8</f>
        <v>10</v>
      </c>
      <c r="Y6" s="74">
        <f>'Фин.модель VIP Сводная'!I9</f>
        <v>5</v>
      </c>
      <c r="Z6" s="74">
        <f>'Фин.модель VIP Сводная'!J7</f>
        <v>5</v>
      </c>
      <c r="AA6" s="74">
        <f>'Фин.модель VIP Сводная'!J8</f>
        <v>10</v>
      </c>
      <c r="AB6" s="74">
        <f>'Фин.модель VIP Сводная'!J9</f>
        <v>6</v>
      </c>
      <c r="AC6" s="74">
        <f>'Фин.модель VIP Сводная'!K7</f>
        <v>6</v>
      </c>
      <c r="AD6" s="74">
        <f>'Фин.модель VIP Сводная'!K8</f>
        <v>10</v>
      </c>
      <c r="AE6" s="74">
        <f>'Фин.модель VIP Сводная'!K9</f>
        <v>7</v>
      </c>
      <c r="AF6" s="74">
        <f>'Фин.модель VIP Сводная'!L7</f>
        <v>7</v>
      </c>
      <c r="AG6" s="74">
        <f>'Фин.модель VIP Сводная'!L8</f>
        <v>10</v>
      </c>
      <c r="AH6" s="74">
        <f>'Фин.модель VIP Сводная'!L9</f>
        <v>7</v>
      </c>
      <c r="AI6" s="74">
        <f>'Фин.модель VIP Сводная'!M7</f>
        <v>7</v>
      </c>
      <c r="AJ6" s="74">
        <f>'Фин.модель VIP Сводная'!M8</f>
        <v>10</v>
      </c>
      <c r="AK6" s="74">
        <f>'Фин.модель VIP Сводная'!M9</f>
        <v>8</v>
      </c>
    </row>
    <row r="7" spans="1:37" ht="18.5" x14ac:dyDescent="0.35">
      <c r="A7" s="23" t="s">
        <v>62</v>
      </c>
      <c r="B7" s="75">
        <f>'Исходные данные'!$C$17</f>
        <v>350000</v>
      </c>
      <c r="C7" s="75">
        <f>'Исходные данные'!$C$17</f>
        <v>350000</v>
      </c>
      <c r="D7" s="75">
        <f>'Исходные данные'!$C$17</f>
        <v>350000</v>
      </c>
      <c r="E7" s="75">
        <f>'Исходные данные'!$C$17</f>
        <v>350000</v>
      </c>
      <c r="F7" s="75">
        <f>'Исходные данные'!$C$17</f>
        <v>350000</v>
      </c>
      <c r="G7" s="75">
        <f>'Исходные данные'!$C$17</f>
        <v>350000</v>
      </c>
      <c r="H7" s="75">
        <f>'Исходные данные'!$C$17</f>
        <v>350000</v>
      </c>
      <c r="I7" s="75">
        <f>'Исходные данные'!$C$17</f>
        <v>350000</v>
      </c>
      <c r="J7" s="75">
        <f>'Исходные данные'!$C$17</f>
        <v>350000</v>
      </c>
      <c r="K7" s="75">
        <f>'Исходные данные'!$C$17</f>
        <v>350000</v>
      </c>
      <c r="L7" s="75">
        <f>'Исходные данные'!$C$17</f>
        <v>350000</v>
      </c>
      <c r="M7" s="75">
        <f>'Исходные данные'!$C$17</f>
        <v>350000</v>
      </c>
      <c r="N7" s="75">
        <f>'Исходные данные'!$C$17</f>
        <v>350000</v>
      </c>
      <c r="O7" s="75">
        <f>'Исходные данные'!$C$17</f>
        <v>350000</v>
      </c>
      <c r="P7" s="75">
        <f>'Исходные данные'!$C$17</f>
        <v>350000</v>
      </c>
      <c r="Q7" s="75">
        <f>'Исходные данные'!$C$17</f>
        <v>350000</v>
      </c>
      <c r="R7" s="75">
        <f>'Исходные данные'!$C$17</f>
        <v>350000</v>
      </c>
      <c r="S7" s="75">
        <f>'Исходные данные'!$C$17</f>
        <v>350000</v>
      </c>
      <c r="T7" s="75">
        <f>'Исходные данные'!$C$17</f>
        <v>350000</v>
      </c>
      <c r="U7" s="75">
        <f>'Исходные данные'!$C$17</f>
        <v>350000</v>
      </c>
      <c r="V7" s="75">
        <f>'Исходные данные'!$C$17</f>
        <v>350000</v>
      </c>
      <c r="W7" s="75">
        <f>'Исходные данные'!$C$17</f>
        <v>350000</v>
      </c>
      <c r="X7" s="75">
        <f>'Исходные данные'!$C$17</f>
        <v>350000</v>
      </c>
      <c r="Y7" s="75">
        <f>'Исходные данные'!$C$17</f>
        <v>350000</v>
      </c>
      <c r="Z7" s="75">
        <f>'Исходные данные'!$C$17</f>
        <v>350000</v>
      </c>
      <c r="AA7" s="75">
        <f>'Исходные данные'!$C$17</f>
        <v>350000</v>
      </c>
      <c r="AB7" s="75">
        <f>'Исходные данные'!$C$17</f>
        <v>350000</v>
      </c>
      <c r="AC7" s="75">
        <f>'Исходные данные'!$C$17</f>
        <v>350000</v>
      </c>
      <c r="AD7" s="75">
        <f>'Исходные данные'!$C$17</f>
        <v>350000</v>
      </c>
      <c r="AE7" s="75">
        <f>'Исходные данные'!$C$17</f>
        <v>350000</v>
      </c>
      <c r="AF7" s="75">
        <f>'Исходные данные'!$C$17</f>
        <v>350000</v>
      </c>
      <c r="AG7" s="75">
        <f>'Исходные данные'!$C$17</f>
        <v>350000</v>
      </c>
      <c r="AH7" s="75">
        <f>'Исходные данные'!$C$17</f>
        <v>350000</v>
      </c>
      <c r="AI7" s="75">
        <f>'Исходные данные'!$C$17</f>
        <v>350000</v>
      </c>
      <c r="AJ7" s="75">
        <f>'Исходные данные'!$C$17</f>
        <v>350000</v>
      </c>
      <c r="AK7" s="75">
        <f>'Исходные данные'!$C$17</f>
        <v>350000</v>
      </c>
    </row>
    <row r="8" spans="1:37" ht="18.5" x14ac:dyDescent="0.35">
      <c r="A8" s="23" t="s">
        <v>63</v>
      </c>
      <c r="B8" s="75">
        <f t="shared" ref="B8:AK8" si="0">B6*B7</f>
        <v>1050000</v>
      </c>
      <c r="C8" s="75">
        <f t="shared" si="0"/>
        <v>1050000</v>
      </c>
      <c r="D8" s="75">
        <f t="shared" si="0"/>
        <v>0</v>
      </c>
      <c r="E8" s="75">
        <f t="shared" si="0"/>
        <v>1050000</v>
      </c>
      <c r="F8" s="75">
        <f t="shared" si="0"/>
        <v>2100000</v>
      </c>
      <c r="G8" s="75">
        <f t="shared" si="0"/>
        <v>350000</v>
      </c>
      <c r="H8" s="75">
        <f t="shared" si="0"/>
        <v>1050000</v>
      </c>
      <c r="I8" s="75">
        <f t="shared" si="0"/>
        <v>2800000</v>
      </c>
      <c r="J8" s="75">
        <f t="shared" si="0"/>
        <v>700000</v>
      </c>
      <c r="K8" s="75">
        <f t="shared" si="0"/>
        <v>1050000</v>
      </c>
      <c r="L8" s="75">
        <f t="shared" si="0"/>
        <v>3150000</v>
      </c>
      <c r="M8" s="75">
        <f t="shared" si="0"/>
        <v>1400000</v>
      </c>
      <c r="N8" s="75">
        <f t="shared" si="0"/>
        <v>1400000</v>
      </c>
      <c r="O8" s="75">
        <f t="shared" si="0"/>
        <v>3150000</v>
      </c>
      <c r="P8" s="75">
        <f t="shared" si="0"/>
        <v>1400000</v>
      </c>
      <c r="Q8" s="75">
        <f t="shared" si="0"/>
        <v>1400000</v>
      </c>
      <c r="R8" s="75">
        <f t="shared" si="0"/>
        <v>3150000</v>
      </c>
      <c r="S8" s="75">
        <f t="shared" si="0"/>
        <v>1400000</v>
      </c>
      <c r="T8" s="75">
        <f t="shared" si="0"/>
        <v>1750000</v>
      </c>
      <c r="U8" s="75">
        <f t="shared" si="0"/>
        <v>3500000</v>
      </c>
      <c r="V8" s="75">
        <f t="shared" si="0"/>
        <v>1750000</v>
      </c>
      <c r="W8" s="75">
        <f t="shared" si="0"/>
        <v>1750000</v>
      </c>
      <c r="X8" s="75">
        <f t="shared" si="0"/>
        <v>3500000</v>
      </c>
      <c r="Y8" s="75">
        <f t="shared" si="0"/>
        <v>1750000</v>
      </c>
      <c r="Z8" s="75">
        <f t="shared" si="0"/>
        <v>1750000</v>
      </c>
      <c r="AA8" s="75">
        <f t="shared" si="0"/>
        <v>3500000</v>
      </c>
      <c r="AB8" s="75">
        <f t="shared" si="0"/>
        <v>2100000</v>
      </c>
      <c r="AC8" s="75">
        <f t="shared" si="0"/>
        <v>2100000</v>
      </c>
      <c r="AD8" s="75">
        <f t="shared" si="0"/>
        <v>3500000</v>
      </c>
      <c r="AE8" s="75">
        <f t="shared" si="0"/>
        <v>2450000</v>
      </c>
      <c r="AF8" s="75">
        <f t="shared" si="0"/>
        <v>2450000</v>
      </c>
      <c r="AG8" s="75">
        <f t="shared" si="0"/>
        <v>3500000</v>
      </c>
      <c r="AH8" s="75">
        <f t="shared" si="0"/>
        <v>2450000</v>
      </c>
      <c r="AI8" s="75">
        <f t="shared" si="0"/>
        <v>2450000</v>
      </c>
      <c r="AJ8" s="75">
        <f t="shared" si="0"/>
        <v>3500000</v>
      </c>
      <c r="AK8" s="75">
        <f t="shared" si="0"/>
        <v>2800000</v>
      </c>
    </row>
    <row r="9" spans="1:37" ht="18.5" x14ac:dyDescent="0.35">
      <c r="A9" s="23" t="s">
        <v>64</v>
      </c>
      <c r="B9" s="75">
        <f>B8*'Исходные данные'!$C$18</f>
        <v>105000</v>
      </c>
      <c r="C9" s="75">
        <f>C8*'Исходные данные'!$C$18</f>
        <v>105000</v>
      </c>
      <c r="D9" s="75">
        <f>D8*'Исходные данные'!$C$18</f>
        <v>0</v>
      </c>
      <c r="E9" s="75">
        <f>E8*'Исходные данные'!$C$18</f>
        <v>105000</v>
      </c>
      <c r="F9" s="75">
        <f>F8*'Исходные данные'!$C$18</f>
        <v>210000</v>
      </c>
      <c r="G9" s="75">
        <f>G8*'Исходные данные'!$C$18</f>
        <v>35000</v>
      </c>
      <c r="H9" s="75">
        <f>H8*'Исходные данные'!$C$18</f>
        <v>105000</v>
      </c>
      <c r="I9" s="75">
        <f>I8*'Исходные данные'!$C$18</f>
        <v>280000</v>
      </c>
      <c r="J9" s="75">
        <f>J8*'Исходные данные'!$C$18</f>
        <v>70000</v>
      </c>
      <c r="K9" s="75">
        <f>K8*'Исходные данные'!$C$18</f>
        <v>105000</v>
      </c>
      <c r="L9" s="75">
        <f>L8*'Исходные данные'!$C$18</f>
        <v>315000</v>
      </c>
      <c r="M9" s="75">
        <f>M8*'Исходные данные'!$C$18</f>
        <v>140000</v>
      </c>
      <c r="N9" s="75">
        <f>N8*'Исходные данные'!$C$18</f>
        <v>140000</v>
      </c>
      <c r="O9" s="75">
        <f>O8*'Исходные данные'!$C$18</f>
        <v>315000</v>
      </c>
      <c r="P9" s="75">
        <f>P8*'Исходные данные'!$C$18</f>
        <v>140000</v>
      </c>
      <c r="Q9" s="75">
        <f>Q8*'Исходные данные'!$C$18</f>
        <v>140000</v>
      </c>
      <c r="R9" s="75">
        <f>R8*'Исходные данные'!$C$18</f>
        <v>315000</v>
      </c>
      <c r="S9" s="75">
        <f>S8*'Исходные данные'!$C$18</f>
        <v>140000</v>
      </c>
      <c r="T9" s="75">
        <f>T8*'Исходные данные'!$C$18</f>
        <v>175000</v>
      </c>
      <c r="U9" s="75">
        <f>U8*'Исходные данные'!$C$18</f>
        <v>350000</v>
      </c>
      <c r="V9" s="75">
        <f>V8*'Исходные данные'!$C$18</f>
        <v>175000</v>
      </c>
      <c r="W9" s="75">
        <f>W8*'Исходные данные'!$C$18</f>
        <v>175000</v>
      </c>
      <c r="X9" s="75">
        <f>X8*'Исходные данные'!$C$18</f>
        <v>350000</v>
      </c>
      <c r="Y9" s="75">
        <f>Y8*'Исходные данные'!$C$18</f>
        <v>175000</v>
      </c>
      <c r="Z9" s="75">
        <f>Z8*'Исходные данные'!$C$18</f>
        <v>175000</v>
      </c>
      <c r="AA9" s="75">
        <f>AA8*'Исходные данные'!$C$18</f>
        <v>350000</v>
      </c>
      <c r="AB9" s="75">
        <f>AB8*'Исходные данные'!$C$18</f>
        <v>210000</v>
      </c>
      <c r="AC9" s="75">
        <f>AC8*'Исходные данные'!$C$18</f>
        <v>210000</v>
      </c>
      <c r="AD9" s="75">
        <f>AD8*'Исходные данные'!$C$18</f>
        <v>350000</v>
      </c>
      <c r="AE9" s="75">
        <f>AE8*'Исходные данные'!$C$18</f>
        <v>245000</v>
      </c>
      <c r="AF9" s="75">
        <f>AF8*'Исходные данные'!$C$18</f>
        <v>245000</v>
      </c>
      <c r="AG9" s="75">
        <f>AG8*'Исходные данные'!$C$18</f>
        <v>350000</v>
      </c>
      <c r="AH9" s="75">
        <f>AH8*'Исходные данные'!$C$18</f>
        <v>245000</v>
      </c>
      <c r="AI9" s="75">
        <f>AI8*'Исходные данные'!$C$18</f>
        <v>245000</v>
      </c>
      <c r="AJ9" s="75">
        <f>AJ8*'Исходные данные'!$C$18</f>
        <v>350000</v>
      </c>
      <c r="AK9" s="75">
        <f>AK8*'Исходные данные'!$C$18</f>
        <v>280000</v>
      </c>
    </row>
    <row r="10" spans="1:37" ht="18.5" x14ac:dyDescent="0.35">
      <c r="A10" s="23" t="s">
        <v>65</v>
      </c>
      <c r="B10" s="24">
        <f t="shared" ref="B10" si="1">SUM(B8:B9)</f>
        <v>1155000</v>
      </c>
      <c r="C10" s="24">
        <f t="shared" ref="C10:AK10" si="2">SUM(C8:C9)</f>
        <v>1155000</v>
      </c>
      <c r="D10" s="24">
        <f t="shared" si="2"/>
        <v>0</v>
      </c>
      <c r="E10" s="24">
        <f t="shared" si="2"/>
        <v>1155000</v>
      </c>
      <c r="F10" s="24">
        <f t="shared" si="2"/>
        <v>2310000</v>
      </c>
      <c r="G10" s="24">
        <f t="shared" si="2"/>
        <v>385000</v>
      </c>
      <c r="H10" s="24">
        <f t="shared" si="2"/>
        <v>1155000</v>
      </c>
      <c r="I10" s="24">
        <f t="shared" si="2"/>
        <v>3080000</v>
      </c>
      <c r="J10" s="24">
        <f t="shared" si="2"/>
        <v>770000</v>
      </c>
      <c r="K10" s="24">
        <f t="shared" si="2"/>
        <v>1155000</v>
      </c>
      <c r="L10" s="24">
        <f t="shared" si="2"/>
        <v>3465000</v>
      </c>
      <c r="M10" s="24">
        <f t="shared" si="2"/>
        <v>1540000</v>
      </c>
      <c r="N10" s="24">
        <f t="shared" si="2"/>
        <v>1540000</v>
      </c>
      <c r="O10" s="24">
        <f t="shared" si="2"/>
        <v>3465000</v>
      </c>
      <c r="P10" s="24">
        <f t="shared" si="2"/>
        <v>1540000</v>
      </c>
      <c r="Q10" s="24">
        <f t="shared" si="2"/>
        <v>1540000</v>
      </c>
      <c r="R10" s="24">
        <f t="shared" si="2"/>
        <v>3465000</v>
      </c>
      <c r="S10" s="24">
        <f t="shared" si="2"/>
        <v>1540000</v>
      </c>
      <c r="T10" s="24">
        <f t="shared" si="2"/>
        <v>1925000</v>
      </c>
      <c r="U10" s="24">
        <f t="shared" si="2"/>
        <v>3850000</v>
      </c>
      <c r="V10" s="24">
        <f t="shared" si="2"/>
        <v>1925000</v>
      </c>
      <c r="W10" s="24">
        <f t="shared" si="2"/>
        <v>1925000</v>
      </c>
      <c r="X10" s="24">
        <f t="shared" si="2"/>
        <v>3850000</v>
      </c>
      <c r="Y10" s="24">
        <f t="shared" si="2"/>
        <v>1925000</v>
      </c>
      <c r="Z10" s="24">
        <f t="shared" si="2"/>
        <v>1925000</v>
      </c>
      <c r="AA10" s="24">
        <f t="shared" si="2"/>
        <v>3850000</v>
      </c>
      <c r="AB10" s="24">
        <f t="shared" si="2"/>
        <v>2310000</v>
      </c>
      <c r="AC10" s="24">
        <f t="shared" si="2"/>
        <v>2310000</v>
      </c>
      <c r="AD10" s="24">
        <f t="shared" si="2"/>
        <v>3850000</v>
      </c>
      <c r="AE10" s="24">
        <f t="shared" si="2"/>
        <v>2695000</v>
      </c>
      <c r="AF10" s="24">
        <f t="shared" si="2"/>
        <v>2695000</v>
      </c>
      <c r="AG10" s="24">
        <f t="shared" si="2"/>
        <v>3850000</v>
      </c>
      <c r="AH10" s="24">
        <f t="shared" si="2"/>
        <v>2695000</v>
      </c>
      <c r="AI10" s="24">
        <f t="shared" si="2"/>
        <v>2695000</v>
      </c>
      <c r="AJ10" s="24">
        <f t="shared" si="2"/>
        <v>3850000</v>
      </c>
      <c r="AK10" s="24">
        <f t="shared" si="2"/>
        <v>3080000</v>
      </c>
    </row>
    <row r="11" spans="1:37" ht="18.5" x14ac:dyDescent="0.35">
      <c r="A11" s="23" t="s">
        <v>66</v>
      </c>
      <c r="B11" s="75">
        <f>B8*'Исходные данные'!$C$19</f>
        <v>105000</v>
      </c>
      <c r="C11" s="75">
        <f>C8*'Исходные данные'!$C$19</f>
        <v>105000</v>
      </c>
      <c r="D11" s="75">
        <f>D8*'Исходные данные'!$C$19</f>
        <v>0</v>
      </c>
      <c r="E11" s="75">
        <f>E8*'Исходные данные'!$C$19</f>
        <v>105000</v>
      </c>
      <c r="F11" s="75">
        <f>F8*'Исходные данные'!$C$19</f>
        <v>210000</v>
      </c>
      <c r="G11" s="75">
        <f>G8*'Исходные данные'!$C$19</f>
        <v>35000</v>
      </c>
      <c r="H11" s="75">
        <f>H8*'Исходные данные'!$C$19</f>
        <v>105000</v>
      </c>
      <c r="I11" s="75">
        <f>I8*'Исходные данные'!$C$19</f>
        <v>280000</v>
      </c>
      <c r="J11" s="75">
        <f>J8*'Исходные данные'!$C$19</f>
        <v>70000</v>
      </c>
      <c r="K11" s="75">
        <f>K8*'Исходные данные'!$C$19</f>
        <v>105000</v>
      </c>
      <c r="L11" s="75">
        <f>L8*'Исходные данные'!$C$19</f>
        <v>315000</v>
      </c>
      <c r="M11" s="75">
        <f>M8*'Исходные данные'!$C$19</f>
        <v>140000</v>
      </c>
      <c r="N11" s="75">
        <f>N8*'Исходные данные'!$C$19</f>
        <v>140000</v>
      </c>
      <c r="O11" s="75">
        <f>O8*'Исходные данные'!$C$19</f>
        <v>315000</v>
      </c>
      <c r="P11" s="75">
        <f>P8*'Исходные данные'!$C$19</f>
        <v>140000</v>
      </c>
      <c r="Q11" s="75">
        <f>Q8*'Исходные данные'!$C$19</f>
        <v>140000</v>
      </c>
      <c r="R11" s="75">
        <f>R8*'Исходные данные'!$C$19</f>
        <v>315000</v>
      </c>
      <c r="S11" s="75">
        <f>S8*'Исходные данные'!$C$19</f>
        <v>140000</v>
      </c>
      <c r="T11" s="75">
        <f>T8*'Исходные данные'!$C$19</f>
        <v>175000</v>
      </c>
      <c r="U11" s="75">
        <f>U8*'Исходные данные'!$C$19</f>
        <v>350000</v>
      </c>
      <c r="V11" s="75">
        <f>V8*'Исходные данные'!$C$19</f>
        <v>175000</v>
      </c>
      <c r="W11" s="75">
        <f>W8*'Исходные данные'!$C$19</f>
        <v>175000</v>
      </c>
      <c r="X11" s="75">
        <f>X8*'Исходные данные'!$C$19</f>
        <v>350000</v>
      </c>
      <c r="Y11" s="75">
        <f>Y8*'Исходные данные'!$C$19</f>
        <v>175000</v>
      </c>
      <c r="Z11" s="75">
        <f>Z8*'Исходные данные'!$C$19</f>
        <v>175000</v>
      </c>
      <c r="AA11" s="75">
        <f>AA8*'Исходные данные'!$C$19</f>
        <v>350000</v>
      </c>
      <c r="AB11" s="75">
        <f>AB8*'Исходные данные'!$C$19</f>
        <v>210000</v>
      </c>
      <c r="AC11" s="75">
        <f>AC8*'Исходные данные'!$C$19</f>
        <v>210000</v>
      </c>
      <c r="AD11" s="75">
        <f>AD8*'Исходные данные'!$C$19</f>
        <v>350000</v>
      </c>
      <c r="AE11" s="75">
        <f>AE8*'Исходные данные'!$C$19</f>
        <v>245000</v>
      </c>
      <c r="AF11" s="75">
        <f>AF8*'Исходные данные'!$C$19</f>
        <v>245000</v>
      </c>
      <c r="AG11" s="75">
        <f>AG8*'Исходные данные'!$C$19</f>
        <v>350000</v>
      </c>
      <c r="AH11" s="75">
        <f>AH8*'Исходные данные'!$C$19</f>
        <v>245000</v>
      </c>
      <c r="AI11" s="75">
        <f>AI8*'Исходные данные'!$C$19</f>
        <v>245000</v>
      </c>
      <c r="AJ11" s="75">
        <f>AJ8*'Исходные данные'!$C$19</f>
        <v>350000</v>
      </c>
      <c r="AK11" s="75">
        <f>AK8*'Исходные данные'!$C$19</f>
        <v>280000</v>
      </c>
    </row>
    <row r="12" spans="1:37" ht="21.5" x14ac:dyDescent="0.35">
      <c r="A12" s="66" t="s">
        <v>56</v>
      </c>
      <c r="B12" s="67">
        <f t="shared" ref="B12:AK12" si="3">B10+B11</f>
        <v>1260000</v>
      </c>
      <c r="C12" s="67">
        <f t="shared" si="3"/>
        <v>1260000</v>
      </c>
      <c r="D12" s="67">
        <f t="shared" si="3"/>
        <v>0</v>
      </c>
      <c r="E12" s="67">
        <f t="shared" si="3"/>
        <v>1260000</v>
      </c>
      <c r="F12" s="67">
        <f t="shared" si="3"/>
        <v>2520000</v>
      </c>
      <c r="G12" s="67">
        <f t="shared" si="3"/>
        <v>420000</v>
      </c>
      <c r="H12" s="67">
        <f t="shared" si="3"/>
        <v>1260000</v>
      </c>
      <c r="I12" s="67">
        <f t="shared" si="3"/>
        <v>3360000</v>
      </c>
      <c r="J12" s="67">
        <f t="shared" si="3"/>
        <v>840000</v>
      </c>
      <c r="K12" s="67">
        <f t="shared" si="3"/>
        <v>1260000</v>
      </c>
      <c r="L12" s="67">
        <f t="shared" si="3"/>
        <v>3780000</v>
      </c>
      <c r="M12" s="67">
        <f t="shared" si="3"/>
        <v>1680000</v>
      </c>
      <c r="N12" s="67">
        <f t="shared" si="3"/>
        <v>1680000</v>
      </c>
      <c r="O12" s="67">
        <f t="shared" si="3"/>
        <v>3780000</v>
      </c>
      <c r="P12" s="67">
        <f t="shared" si="3"/>
        <v>1680000</v>
      </c>
      <c r="Q12" s="67">
        <f t="shared" si="3"/>
        <v>1680000</v>
      </c>
      <c r="R12" s="67">
        <f t="shared" si="3"/>
        <v>3780000</v>
      </c>
      <c r="S12" s="67">
        <f t="shared" si="3"/>
        <v>1680000</v>
      </c>
      <c r="T12" s="67">
        <f t="shared" si="3"/>
        <v>2100000</v>
      </c>
      <c r="U12" s="67">
        <f t="shared" si="3"/>
        <v>4200000</v>
      </c>
      <c r="V12" s="67">
        <f t="shared" si="3"/>
        <v>2100000</v>
      </c>
      <c r="W12" s="67">
        <f t="shared" si="3"/>
        <v>2100000</v>
      </c>
      <c r="X12" s="67">
        <f t="shared" si="3"/>
        <v>4200000</v>
      </c>
      <c r="Y12" s="67">
        <f t="shared" si="3"/>
        <v>2100000</v>
      </c>
      <c r="Z12" s="67">
        <f t="shared" si="3"/>
        <v>2100000</v>
      </c>
      <c r="AA12" s="67">
        <f t="shared" si="3"/>
        <v>4200000</v>
      </c>
      <c r="AB12" s="67">
        <f t="shared" si="3"/>
        <v>2520000</v>
      </c>
      <c r="AC12" s="67">
        <f t="shared" si="3"/>
        <v>2520000</v>
      </c>
      <c r="AD12" s="67">
        <f t="shared" si="3"/>
        <v>4200000</v>
      </c>
      <c r="AE12" s="67">
        <f t="shared" si="3"/>
        <v>2940000</v>
      </c>
      <c r="AF12" s="67">
        <f t="shared" si="3"/>
        <v>2940000</v>
      </c>
      <c r="AG12" s="67">
        <f t="shared" si="3"/>
        <v>4200000</v>
      </c>
      <c r="AH12" s="67">
        <f t="shared" si="3"/>
        <v>2940000</v>
      </c>
      <c r="AI12" s="67">
        <f t="shared" si="3"/>
        <v>2940000</v>
      </c>
      <c r="AJ12" s="67">
        <f t="shared" si="3"/>
        <v>4200000</v>
      </c>
      <c r="AK12" s="67">
        <f t="shared" si="3"/>
        <v>3360000</v>
      </c>
    </row>
    <row r="13" spans="1:37" ht="21.5" x14ac:dyDescent="0.3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ht="21.5" x14ac:dyDescent="0.35">
      <c r="A14" s="22" t="s">
        <v>57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8.5" x14ac:dyDescent="0.35">
      <c r="A15" s="23" t="s">
        <v>67</v>
      </c>
      <c r="B15" s="75"/>
      <c r="C15" s="75"/>
      <c r="D15" s="75">
        <v>0</v>
      </c>
      <c r="E15" s="75"/>
      <c r="F15" s="75"/>
      <c r="G15" s="75">
        <v>0</v>
      </c>
      <c r="H15" s="75"/>
      <c r="I15" s="75"/>
      <c r="J15" s="75">
        <v>15000</v>
      </c>
      <c r="K15" s="75"/>
      <c r="L15" s="75"/>
      <c r="M15" s="75">
        <v>15000</v>
      </c>
      <c r="N15" s="75"/>
      <c r="O15" s="75"/>
      <c r="P15" s="75">
        <v>20000</v>
      </c>
      <c r="Q15" s="75"/>
      <c r="R15" s="75"/>
      <c r="S15" s="75">
        <v>20000</v>
      </c>
      <c r="T15" s="75"/>
      <c r="U15" s="75"/>
      <c r="V15" s="75">
        <v>20000</v>
      </c>
      <c r="W15" s="75"/>
      <c r="X15" s="75"/>
      <c r="Y15" s="75">
        <v>20000</v>
      </c>
      <c r="Z15" s="75"/>
      <c r="AA15" s="75"/>
      <c r="AB15" s="75">
        <v>30000</v>
      </c>
      <c r="AC15" s="75"/>
      <c r="AD15" s="75"/>
      <c r="AE15" s="75">
        <v>30000</v>
      </c>
      <c r="AF15" s="75"/>
      <c r="AG15" s="75"/>
      <c r="AH15" s="75">
        <v>30000</v>
      </c>
      <c r="AI15" s="75"/>
      <c r="AJ15" s="75"/>
      <c r="AK15" s="75">
        <v>30000</v>
      </c>
    </row>
    <row r="16" spans="1:37" ht="18.5" x14ac:dyDescent="0.35">
      <c r="A16" s="23" t="s">
        <v>68</v>
      </c>
      <c r="B16" s="75"/>
      <c r="C16" s="75">
        <f>C10*'Исходные данные'!$C$20</f>
        <v>750750</v>
      </c>
      <c r="D16" s="75">
        <f>D10*'Исходные данные'!$C$20</f>
        <v>0</v>
      </c>
      <c r="E16" s="75"/>
      <c r="F16" s="75">
        <f>F10*'Исходные данные'!$C$20</f>
        <v>1501500</v>
      </c>
      <c r="G16" s="75">
        <f>G10*'Исходные данные'!$C$20</f>
        <v>250250</v>
      </c>
      <c r="H16" s="75"/>
      <c r="I16" s="75">
        <f>I10*'Исходные данные'!$C$20</f>
        <v>2002000</v>
      </c>
      <c r="J16" s="75">
        <f>J10*'Исходные данные'!$C$20</f>
        <v>500500</v>
      </c>
      <c r="K16" s="75"/>
      <c r="L16" s="75">
        <f>L10*'Исходные данные'!$C$20</f>
        <v>2252250</v>
      </c>
      <c r="M16" s="75">
        <f>M10*'Исходные данные'!$C$20</f>
        <v>1001000</v>
      </c>
      <c r="N16" s="75"/>
      <c r="O16" s="75">
        <f>O10*'Исходные данные'!$C$20</f>
        <v>2252250</v>
      </c>
      <c r="P16" s="75">
        <f>P10*'Исходные данные'!$C$20</f>
        <v>1001000</v>
      </c>
      <c r="Q16" s="75"/>
      <c r="R16" s="75">
        <f>R10*'Исходные данные'!$C$20</f>
        <v>2252250</v>
      </c>
      <c r="S16" s="75">
        <f>S10*'Исходные данные'!$C$20</f>
        <v>1001000</v>
      </c>
      <c r="T16" s="75"/>
      <c r="U16" s="75">
        <f>U10*'Исходные данные'!$C$20</f>
        <v>2502500</v>
      </c>
      <c r="V16" s="75">
        <f>V10*'Исходные данные'!$C$20</f>
        <v>1251250</v>
      </c>
      <c r="W16" s="75"/>
      <c r="X16" s="75">
        <f>X10*'Исходные данные'!$C$20</f>
        <v>2502500</v>
      </c>
      <c r="Y16" s="75">
        <f>Y10*'Исходные данные'!$C$20</f>
        <v>1251250</v>
      </c>
      <c r="Z16" s="75"/>
      <c r="AA16" s="75">
        <f>AA10*'Исходные данные'!$C$20</f>
        <v>2502500</v>
      </c>
      <c r="AB16" s="75">
        <f>AB10*'Исходные данные'!$C$20</f>
        <v>1501500</v>
      </c>
      <c r="AC16" s="75"/>
      <c r="AD16" s="75">
        <f>AD10*'Исходные данные'!$C$20</f>
        <v>2502500</v>
      </c>
      <c r="AE16" s="75">
        <f>AE10*'Исходные данные'!$C$20</f>
        <v>1751750</v>
      </c>
      <c r="AF16" s="75"/>
      <c r="AG16" s="75">
        <f>AG10*'Исходные данные'!$C$20</f>
        <v>2502500</v>
      </c>
      <c r="AH16" s="75">
        <f>AH10*'Исходные данные'!$C$20</f>
        <v>1751750</v>
      </c>
      <c r="AI16" s="75"/>
      <c r="AJ16" s="75">
        <f>AJ10*'Исходные данные'!$C$20</f>
        <v>2502500</v>
      </c>
      <c r="AK16" s="75">
        <f>AK10*'Исходные данные'!$C$20</f>
        <v>2002000</v>
      </c>
    </row>
    <row r="17" spans="1:37" ht="18.5" x14ac:dyDescent="0.35">
      <c r="A17" s="23" t="s">
        <v>12</v>
      </c>
      <c r="B17" s="75">
        <f>B6*'Исходные данные'!$C$21</f>
        <v>60000</v>
      </c>
      <c r="C17" s="75"/>
      <c r="D17" s="75">
        <f>D6*'Исходные данные'!$C$21</f>
        <v>0</v>
      </c>
      <c r="E17" s="75">
        <f>E6*'Исходные данные'!$C$21</f>
        <v>60000</v>
      </c>
      <c r="F17" s="75"/>
      <c r="G17" s="75">
        <f>G6*'Исходные данные'!$C$21</f>
        <v>20000</v>
      </c>
      <c r="H17" s="75">
        <f>H6*'Исходные данные'!$C$21</f>
        <v>60000</v>
      </c>
      <c r="I17" s="75"/>
      <c r="J17" s="75">
        <f>J6*'Исходные данные'!$C$21</f>
        <v>40000</v>
      </c>
      <c r="K17" s="75">
        <f>K6*'Исходные данные'!$C$21</f>
        <v>60000</v>
      </c>
      <c r="L17" s="75"/>
      <c r="M17" s="75">
        <f>M6*'Исходные данные'!$C$21</f>
        <v>80000</v>
      </c>
      <c r="N17" s="75">
        <f>N6*'Исходные данные'!$C$21</f>
        <v>80000</v>
      </c>
      <c r="O17" s="75"/>
      <c r="P17" s="75">
        <f>P6*'Исходные данные'!$C$21</f>
        <v>80000</v>
      </c>
      <c r="Q17" s="75">
        <f>Q6*'Исходные данные'!$C$21</f>
        <v>80000</v>
      </c>
      <c r="R17" s="75"/>
      <c r="S17" s="75">
        <f>S6*'Исходные данные'!$C$21</f>
        <v>80000</v>
      </c>
      <c r="T17" s="75">
        <f>T6*'Исходные данные'!$C$21</f>
        <v>100000</v>
      </c>
      <c r="U17" s="75"/>
      <c r="V17" s="75">
        <f>V6*'Исходные данные'!$C$21</f>
        <v>100000</v>
      </c>
      <c r="W17" s="75">
        <f>W6*'Исходные данные'!$C$21</f>
        <v>100000</v>
      </c>
      <c r="X17" s="75"/>
      <c r="Y17" s="75">
        <f>Y6*'Исходные данные'!$C$21</f>
        <v>100000</v>
      </c>
      <c r="Z17" s="75">
        <f>Z6*'Исходные данные'!$C$21</f>
        <v>100000</v>
      </c>
      <c r="AA17" s="75"/>
      <c r="AB17" s="75">
        <f>AB6*'Исходные данные'!$C$21</f>
        <v>120000</v>
      </c>
      <c r="AC17" s="75">
        <f>AC6*'Исходные данные'!$C$21</f>
        <v>120000</v>
      </c>
      <c r="AD17" s="75"/>
      <c r="AE17" s="75">
        <f>AE6*'Исходные данные'!$C$21</f>
        <v>140000</v>
      </c>
      <c r="AF17" s="75">
        <f>AF6*'Исходные данные'!$C$21</f>
        <v>140000</v>
      </c>
      <c r="AG17" s="75"/>
      <c r="AH17" s="75">
        <f>AH6*'Исходные данные'!$C$21</f>
        <v>140000</v>
      </c>
      <c r="AI17" s="75">
        <f>AI6*'Исходные данные'!$C$21</f>
        <v>140000</v>
      </c>
      <c r="AJ17" s="75"/>
      <c r="AK17" s="75">
        <f>AK6*'Исходные данные'!$C$21</f>
        <v>160000</v>
      </c>
    </row>
    <row r="18" spans="1:37" ht="18.5" x14ac:dyDescent="0.35">
      <c r="A18" s="23" t="s">
        <v>58</v>
      </c>
      <c r="B18" s="75"/>
      <c r="C18" s="75">
        <f>SUM('Исходные данные'!$C$8:$C$9)</f>
        <v>6000</v>
      </c>
      <c r="D18" s="75">
        <f>SUM('Исходные данные'!$C$8:$C$9)</f>
        <v>6000</v>
      </c>
      <c r="E18" s="75"/>
      <c r="F18" s="75">
        <f>SUM('Исходные данные'!$C$8:$C$9)</f>
        <v>6000</v>
      </c>
      <c r="G18" s="75">
        <f>SUM('Исходные данные'!$C$8:$C$9)</f>
        <v>6000</v>
      </c>
      <c r="H18" s="75"/>
      <c r="I18" s="75">
        <f>SUM('Исходные данные'!$C$8:$C$9)</f>
        <v>6000</v>
      </c>
      <c r="J18" s="75">
        <f>SUM('Исходные данные'!$C$8:$C$9)</f>
        <v>6000</v>
      </c>
      <c r="K18" s="75"/>
      <c r="L18" s="75">
        <f>SUM('Исходные данные'!$C$8:$C$9)</f>
        <v>6000</v>
      </c>
      <c r="M18" s="75">
        <f>SUM('Исходные данные'!$C$8:$C$9)</f>
        <v>6000</v>
      </c>
      <c r="N18" s="75"/>
      <c r="O18" s="75">
        <f>SUM('Исходные данные'!$C$8:$C$9)</f>
        <v>6000</v>
      </c>
      <c r="P18" s="75">
        <f>SUM('Исходные данные'!$C$8:$C$9)</f>
        <v>6000</v>
      </c>
      <c r="Q18" s="75"/>
      <c r="R18" s="75">
        <f>SUM('Исходные данные'!$C$8:$C$9)</f>
        <v>6000</v>
      </c>
      <c r="S18" s="75">
        <f>SUM('Исходные данные'!$C$8:$C$9)</f>
        <v>6000</v>
      </c>
      <c r="T18" s="75"/>
      <c r="U18" s="75">
        <f>SUM('Исходные данные'!$C$8:$C$9)</f>
        <v>6000</v>
      </c>
      <c r="V18" s="75">
        <f>SUM('Исходные данные'!$C$8:$C$9)</f>
        <v>6000</v>
      </c>
      <c r="W18" s="75"/>
      <c r="X18" s="75">
        <f>SUM('Исходные данные'!$C$8:$C$9)</f>
        <v>6000</v>
      </c>
      <c r="Y18" s="75">
        <f>SUM('Исходные данные'!$C$8:$C$9)</f>
        <v>6000</v>
      </c>
      <c r="Z18" s="75"/>
      <c r="AA18" s="75">
        <f>SUM('Исходные данные'!$C$8:$C$9)</f>
        <v>6000</v>
      </c>
      <c r="AB18" s="75">
        <f>SUM('Исходные данные'!$C$8:$C$9)</f>
        <v>6000</v>
      </c>
      <c r="AC18" s="75"/>
      <c r="AD18" s="75">
        <f>SUM('Исходные данные'!$C$8:$C$9)</f>
        <v>6000</v>
      </c>
      <c r="AE18" s="75">
        <f>SUM('Исходные данные'!$C$8:$C$9)</f>
        <v>6000</v>
      </c>
      <c r="AF18" s="75"/>
      <c r="AG18" s="75">
        <f>SUM('Исходные данные'!$C$8:$C$9)</f>
        <v>6000</v>
      </c>
      <c r="AH18" s="75">
        <f>SUM('Исходные данные'!$C$8:$C$9)</f>
        <v>6000</v>
      </c>
      <c r="AI18" s="75"/>
      <c r="AJ18" s="75">
        <f>SUM('Исходные данные'!$C$8:$C$9)</f>
        <v>6000</v>
      </c>
      <c r="AK18" s="75">
        <f>SUM('Исходные данные'!$C$8:$C$9)</f>
        <v>6000</v>
      </c>
    </row>
    <row r="19" spans="1:37" ht="18.5" x14ac:dyDescent="0.35">
      <c r="A19" s="23" t="s">
        <v>69</v>
      </c>
      <c r="B19" s="75">
        <f>B12*'Исходные данные'!$C$22</f>
        <v>75600</v>
      </c>
      <c r="C19" s="75"/>
      <c r="D19" s="75">
        <f>D12*'Исходные данные'!$C$22</f>
        <v>0</v>
      </c>
      <c r="E19" s="75">
        <f>E12*'Исходные данные'!$C$22</f>
        <v>75600</v>
      </c>
      <c r="F19" s="75"/>
      <c r="G19" s="75">
        <f>G12*'Исходные данные'!$C$22</f>
        <v>25200</v>
      </c>
      <c r="H19" s="75">
        <f>H12*'Исходные данные'!$C$22</f>
        <v>75600</v>
      </c>
      <c r="I19" s="75"/>
      <c r="J19" s="75">
        <f>J12*'Исходные данные'!$C$22</f>
        <v>50400</v>
      </c>
      <c r="K19" s="75">
        <f>K12*'Исходные данные'!$C$22</f>
        <v>75600</v>
      </c>
      <c r="L19" s="75"/>
      <c r="M19" s="75">
        <f>M12*'Исходные данные'!$C$22</f>
        <v>100800</v>
      </c>
      <c r="N19" s="75">
        <f>N12*'Исходные данные'!$C$22</f>
        <v>100800</v>
      </c>
      <c r="O19" s="75"/>
      <c r="P19" s="75">
        <f>P12*'Исходные данные'!$C$22</f>
        <v>100800</v>
      </c>
      <c r="Q19" s="75">
        <f>Q12*'Исходные данные'!$C$22</f>
        <v>100800</v>
      </c>
      <c r="R19" s="75"/>
      <c r="S19" s="75">
        <f>S12*'Исходные данные'!$C$22</f>
        <v>100800</v>
      </c>
      <c r="T19" s="75">
        <f>T12*'Исходные данные'!$C$22</f>
        <v>126000</v>
      </c>
      <c r="U19" s="75"/>
      <c r="V19" s="75">
        <f>V12*'Исходные данные'!$C$22</f>
        <v>126000</v>
      </c>
      <c r="W19" s="75">
        <f>W12*'Исходные данные'!$C$22</f>
        <v>126000</v>
      </c>
      <c r="X19" s="75"/>
      <c r="Y19" s="75">
        <f>Y12*'Исходные данные'!$C$22</f>
        <v>126000</v>
      </c>
      <c r="Z19" s="75">
        <f>Z12*'Исходные данные'!$C$22</f>
        <v>126000</v>
      </c>
      <c r="AA19" s="75"/>
      <c r="AB19" s="75">
        <f>AB12*'Исходные данные'!$C$22</f>
        <v>151200</v>
      </c>
      <c r="AC19" s="75">
        <f>AC12*'Исходные данные'!$C$22</f>
        <v>151200</v>
      </c>
      <c r="AD19" s="75"/>
      <c r="AE19" s="75">
        <f>AE12*'Исходные данные'!$C$22</f>
        <v>176400</v>
      </c>
      <c r="AF19" s="75">
        <f>AF12*'Исходные данные'!$C$22</f>
        <v>176400</v>
      </c>
      <c r="AG19" s="75"/>
      <c r="AH19" s="75">
        <f>AH12*'Исходные данные'!$C$22</f>
        <v>176400</v>
      </c>
      <c r="AI19" s="75">
        <f>AI12*'Исходные данные'!$C$22</f>
        <v>176400</v>
      </c>
      <c r="AJ19" s="75"/>
      <c r="AK19" s="75">
        <f>AK12*'Исходные данные'!$C$22</f>
        <v>201600</v>
      </c>
    </row>
    <row r="20" spans="1:37" ht="21.5" x14ac:dyDescent="0.35">
      <c r="A20" s="28" t="s">
        <v>59</v>
      </c>
      <c r="B20" s="29">
        <f t="shared" ref="B20:AK20" si="4">SUM(B15:B19)</f>
        <v>135600</v>
      </c>
      <c r="C20" s="29">
        <f t="shared" si="4"/>
        <v>756750</v>
      </c>
      <c r="D20" s="29">
        <f t="shared" si="4"/>
        <v>6000</v>
      </c>
      <c r="E20" s="29">
        <f t="shared" si="4"/>
        <v>135600</v>
      </c>
      <c r="F20" s="29">
        <f t="shared" si="4"/>
        <v>1507500</v>
      </c>
      <c r="G20" s="29">
        <f t="shared" si="4"/>
        <v>301450</v>
      </c>
      <c r="H20" s="29">
        <f t="shared" si="4"/>
        <v>135600</v>
      </c>
      <c r="I20" s="29">
        <f t="shared" si="4"/>
        <v>2008000</v>
      </c>
      <c r="J20" s="29">
        <f t="shared" si="4"/>
        <v>611900</v>
      </c>
      <c r="K20" s="29">
        <f t="shared" si="4"/>
        <v>135600</v>
      </c>
      <c r="L20" s="29">
        <f t="shared" si="4"/>
        <v>2258250</v>
      </c>
      <c r="M20" s="29">
        <f t="shared" si="4"/>
        <v>1202800</v>
      </c>
      <c r="N20" s="29">
        <f t="shared" si="4"/>
        <v>180800</v>
      </c>
      <c r="O20" s="29">
        <f t="shared" si="4"/>
        <v>2258250</v>
      </c>
      <c r="P20" s="29">
        <f t="shared" si="4"/>
        <v>1207800</v>
      </c>
      <c r="Q20" s="29">
        <f t="shared" si="4"/>
        <v>180800</v>
      </c>
      <c r="R20" s="29">
        <f t="shared" si="4"/>
        <v>2258250</v>
      </c>
      <c r="S20" s="29">
        <f t="shared" si="4"/>
        <v>1207800</v>
      </c>
      <c r="T20" s="29">
        <f t="shared" si="4"/>
        <v>226000</v>
      </c>
      <c r="U20" s="29">
        <f t="shared" si="4"/>
        <v>2508500</v>
      </c>
      <c r="V20" s="29">
        <f t="shared" si="4"/>
        <v>1503250</v>
      </c>
      <c r="W20" s="29">
        <f t="shared" si="4"/>
        <v>226000</v>
      </c>
      <c r="X20" s="29">
        <f t="shared" si="4"/>
        <v>2508500</v>
      </c>
      <c r="Y20" s="29">
        <f t="shared" si="4"/>
        <v>1503250</v>
      </c>
      <c r="Z20" s="29">
        <f t="shared" si="4"/>
        <v>226000</v>
      </c>
      <c r="AA20" s="29">
        <f t="shared" si="4"/>
        <v>2508500</v>
      </c>
      <c r="AB20" s="29">
        <f t="shared" si="4"/>
        <v>1808700</v>
      </c>
      <c r="AC20" s="29">
        <f t="shared" si="4"/>
        <v>271200</v>
      </c>
      <c r="AD20" s="29">
        <f t="shared" si="4"/>
        <v>2508500</v>
      </c>
      <c r="AE20" s="29">
        <f t="shared" si="4"/>
        <v>2104150</v>
      </c>
      <c r="AF20" s="29">
        <f t="shared" si="4"/>
        <v>316400</v>
      </c>
      <c r="AG20" s="29">
        <f t="shared" si="4"/>
        <v>2508500</v>
      </c>
      <c r="AH20" s="29">
        <f t="shared" si="4"/>
        <v>2104150</v>
      </c>
      <c r="AI20" s="29">
        <f t="shared" si="4"/>
        <v>316400</v>
      </c>
      <c r="AJ20" s="29">
        <f t="shared" si="4"/>
        <v>2508500</v>
      </c>
      <c r="AK20" s="29">
        <f t="shared" si="4"/>
        <v>2399600</v>
      </c>
    </row>
    <row r="21" spans="1:37" ht="21.5" x14ac:dyDescent="0.3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ht="21.5" x14ac:dyDescent="0.35">
      <c r="A22" s="30" t="s">
        <v>60</v>
      </c>
      <c r="B22" s="31">
        <f>B12-B20</f>
        <v>1124400</v>
      </c>
      <c r="C22" s="32"/>
      <c r="D22" s="32"/>
      <c r="E22" s="31">
        <f>E12-E20</f>
        <v>1124400</v>
      </c>
      <c r="F22" s="32"/>
      <c r="G22" s="32"/>
      <c r="H22" s="31">
        <f>H12-H20</f>
        <v>1124400</v>
      </c>
      <c r="I22" s="32"/>
      <c r="J22" s="32"/>
      <c r="K22" s="31">
        <f>K12-K20</f>
        <v>1124400</v>
      </c>
      <c r="L22" s="32"/>
      <c r="M22" s="32"/>
      <c r="N22" s="31">
        <f>N12-N20</f>
        <v>1499200</v>
      </c>
      <c r="O22" s="32"/>
      <c r="P22" s="32"/>
      <c r="Q22" s="31">
        <f>Q12-Q20</f>
        <v>1499200</v>
      </c>
      <c r="R22" s="32"/>
      <c r="S22" s="32"/>
      <c r="T22" s="31">
        <f>T12-T20</f>
        <v>1874000</v>
      </c>
      <c r="U22" s="33"/>
      <c r="V22" s="33"/>
      <c r="W22" s="31">
        <f>W12-W20</f>
        <v>1874000</v>
      </c>
      <c r="X22" s="33"/>
      <c r="Y22" s="33"/>
      <c r="Z22" s="31">
        <f>Z12-Z20</f>
        <v>1874000</v>
      </c>
      <c r="AA22" s="33"/>
      <c r="AB22" s="33"/>
      <c r="AC22" s="31">
        <f>AC12-AC20</f>
        <v>2248800</v>
      </c>
      <c r="AD22" s="33"/>
      <c r="AE22" s="33"/>
      <c r="AF22" s="31">
        <f>AF12-AF20</f>
        <v>2623600</v>
      </c>
      <c r="AG22" s="33"/>
      <c r="AH22" s="33"/>
      <c r="AI22" s="31">
        <f>AI12-AI20</f>
        <v>2623600</v>
      </c>
      <c r="AJ22" s="33"/>
      <c r="AK22" s="33"/>
    </row>
    <row r="23" spans="1:37" ht="21.5" x14ac:dyDescent="0.35">
      <c r="A23" s="3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ht="21.5" x14ac:dyDescent="0.35">
      <c r="A24" s="35" t="s">
        <v>17</v>
      </c>
      <c r="B24" s="36"/>
      <c r="C24" s="36"/>
      <c r="D24" s="37">
        <f>D12-D20</f>
        <v>-6000</v>
      </c>
      <c r="E24" s="36"/>
      <c r="F24" s="36"/>
      <c r="G24" s="37">
        <f>G12-G20</f>
        <v>118550</v>
      </c>
      <c r="H24" s="36"/>
      <c r="I24" s="36"/>
      <c r="J24" s="37">
        <f>J12-J20</f>
        <v>228100</v>
      </c>
      <c r="K24" s="36"/>
      <c r="L24" s="38"/>
      <c r="M24" s="37">
        <f>M12-M20</f>
        <v>477200</v>
      </c>
      <c r="N24" s="36"/>
      <c r="O24" s="38"/>
      <c r="P24" s="37">
        <f>P12-P20</f>
        <v>472200</v>
      </c>
      <c r="Q24" s="36"/>
      <c r="R24" s="38"/>
      <c r="S24" s="37">
        <f>S12-S20</f>
        <v>472200</v>
      </c>
      <c r="T24" s="36"/>
      <c r="U24" s="38"/>
      <c r="V24" s="37">
        <f>V12-V20</f>
        <v>596750</v>
      </c>
      <c r="W24" s="36"/>
      <c r="X24" s="38"/>
      <c r="Y24" s="37">
        <f>Y12-Y20</f>
        <v>596750</v>
      </c>
      <c r="Z24" s="36"/>
      <c r="AA24" s="38"/>
      <c r="AB24" s="37">
        <f>AB12-AB20</f>
        <v>711300</v>
      </c>
      <c r="AC24" s="36"/>
      <c r="AD24" s="38"/>
      <c r="AE24" s="37">
        <f>AE12-AE20</f>
        <v>835850</v>
      </c>
      <c r="AF24" s="36"/>
      <c r="AG24" s="38"/>
      <c r="AH24" s="37">
        <f>AH12-AH20</f>
        <v>835850</v>
      </c>
      <c r="AI24" s="36"/>
      <c r="AJ24" s="38"/>
      <c r="AK24" s="37">
        <f>AK12-AK20</f>
        <v>960400</v>
      </c>
    </row>
    <row r="25" spans="1:37" x14ac:dyDescent="0.3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43" x14ac:dyDescent="0.35">
      <c r="A26" s="39" t="s">
        <v>18</v>
      </c>
      <c r="B26" s="40"/>
      <c r="C26" s="40"/>
      <c r="D26" s="41">
        <f>-'Исходные данные'!D13</f>
        <v>-1239000</v>
      </c>
      <c r="E26" s="40"/>
      <c r="F26" s="40"/>
      <c r="G26" s="41">
        <f>D26+G24</f>
        <v>-1120450</v>
      </c>
      <c r="H26" s="40"/>
      <c r="I26" s="40"/>
      <c r="J26" s="41">
        <f>G26+J24</f>
        <v>-892350</v>
      </c>
      <c r="K26" s="40"/>
      <c r="L26" s="40"/>
      <c r="M26" s="41">
        <f>J26+M24</f>
        <v>-415150</v>
      </c>
      <c r="N26" s="40"/>
      <c r="O26" s="40"/>
      <c r="P26" s="41">
        <f>M26+P24</f>
        <v>57050</v>
      </c>
      <c r="Q26" s="40"/>
      <c r="R26" s="40"/>
      <c r="S26" s="41">
        <f>P26+S24</f>
        <v>529250</v>
      </c>
      <c r="T26" s="40"/>
      <c r="U26" s="40"/>
      <c r="V26" s="41">
        <f>S26+V24</f>
        <v>1126000</v>
      </c>
      <c r="W26" s="40"/>
      <c r="X26" s="40"/>
      <c r="Y26" s="41">
        <f>V26+Y24</f>
        <v>1722750</v>
      </c>
      <c r="Z26" s="40"/>
      <c r="AA26" s="40"/>
      <c r="AB26" s="41">
        <f>Y26+AB24</f>
        <v>2434050</v>
      </c>
      <c r="AC26" s="40"/>
      <c r="AD26" s="40"/>
      <c r="AE26" s="41">
        <f>AB26+AE24</f>
        <v>3269900</v>
      </c>
      <c r="AF26" s="40"/>
      <c r="AG26" s="40"/>
      <c r="AH26" s="41">
        <f>AE26+AH24</f>
        <v>4105750</v>
      </c>
      <c r="AI26" s="40"/>
      <c r="AJ26" s="40"/>
      <c r="AK26" s="41">
        <f>AH26+AK24</f>
        <v>5066150</v>
      </c>
    </row>
  </sheetData>
  <sheetProtection algorithmName="SHA-512" hashValue="aKFkffLESPvkUD3ZoBcTA/Xau8ZnqDUE2uMTi/NqKVxbgSv124rjTXYpbjP3sW6hUuEQHyVzbWmEtg430AhDzQ==" saltValue="DHJ1H5nR5skPHBU9SoFo+g==" spinCount="100000" sheet="1"/>
  <mergeCells count="17">
    <mergeCell ref="A21:S21"/>
    <mergeCell ref="AC3:AE3"/>
    <mergeCell ref="AF3:AH3"/>
    <mergeCell ref="AI3:AK3"/>
    <mergeCell ref="B5:S5"/>
    <mergeCell ref="A13:S13"/>
    <mergeCell ref="B14:S14"/>
    <mergeCell ref="A1:AK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622B7-54BE-430C-B991-2425973EB0DB}">
  <dimension ref="B1:M32"/>
  <sheetViews>
    <sheetView workbookViewId="0">
      <selection activeCell="C4" sqref="C4"/>
    </sheetView>
  </sheetViews>
  <sheetFormatPr defaultRowHeight="14.5" x14ac:dyDescent="0.35"/>
  <cols>
    <col min="1" max="1" width="8.7265625" style="1"/>
    <col min="2" max="2" width="43" style="1" bestFit="1" customWidth="1"/>
    <col min="3" max="3" width="13.81640625" style="2" bestFit="1" customWidth="1"/>
    <col min="4" max="4" width="15.453125" style="2" bestFit="1" customWidth="1"/>
    <col min="5" max="5" width="10.81640625" style="2" bestFit="1" customWidth="1"/>
    <col min="6" max="6" width="11.90625" style="1" bestFit="1" customWidth="1"/>
    <col min="7" max="7" width="10.90625" style="1" bestFit="1" customWidth="1"/>
    <col min="8" max="8" width="8.7265625" style="1"/>
    <col min="9" max="9" width="8.81640625" style="1" bestFit="1" customWidth="1"/>
    <col min="10" max="16384" width="8.7265625" style="1"/>
  </cols>
  <sheetData>
    <row r="1" spans="2:13" x14ac:dyDescent="0.35">
      <c r="B1" s="42"/>
      <c r="C1" s="43"/>
      <c r="D1" s="43"/>
      <c r="E1" s="43"/>
    </row>
    <row r="2" spans="2:13" x14ac:dyDescent="0.35">
      <c r="B2" s="70" t="s">
        <v>30</v>
      </c>
      <c r="C2" s="71"/>
      <c r="D2" s="71"/>
      <c r="E2" s="71"/>
      <c r="F2" s="71"/>
    </row>
    <row r="3" spans="2:13" x14ac:dyDescent="0.35">
      <c r="B3" s="44" t="s">
        <v>19</v>
      </c>
      <c r="C3" s="45" t="s">
        <v>20</v>
      </c>
      <c r="D3" s="45" t="s">
        <v>20</v>
      </c>
      <c r="E3" s="45" t="s">
        <v>21</v>
      </c>
      <c r="F3" s="45" t="s">
        <v>21</v>
      </c>
    </row>
    <row r="4" spans="2:13" x14ac:dyDescent="0.35">
      <c r="B4" s="46" t="s">
        <v>26</v>
      </c>
      <c r="C4" s="62">
        <v>73</v>
      </c>
      <c r="D4" s="90"/>
      <c r="E4" s="45"/>
      <c r="F4" s="45"/>
    </row>
    <row r="5" spans="2:13" x14ac:dyDescent="0.35">
      <c r="B5" s="46"/>
      <c r="C5" s="90" t="s">
        <v>75</v>
      </c>
      <c r="D5" s="90" t="s">
        <v>76</v>
      </c>
      <c r="E5" s="90" t="s">
        <v>75</v>
      </c>
      <c r="F5" s="90" t="s">
        <v>76</v>
      </c>
    </row>
    <row r="6" spans="2:13" x14ac:dyDescent="0.35">
      <c r="B6" s="44" t="s">
        <v>22</v>
      </c>
      <c r="C6" s="47">
        <v>600000</v>
      </c>
      <c r="D6" s="47">
        <v>1200000</v>
      </c>
      <c r="E6" s="48">
        <f t="shared" ref="E6:F12" si="0">C6/$C$4</f>
        <v>8219.17808219178</v>
      </c>
      <c r="F6" s="48">
        <f t="shared" si="0"/>
        <v>16438.35616438356</v>
      </c>
      <c r="G6" s="3"/>
      <c r="H6" s="3"/>
      <c r="I6" s="3"/>
      <c r="J6" s="3"/>
      <c r="K6" s="3"/>
      <c r="L6" s="3"/>
      <c r="M6" s="3"/>
    </row>
    <row r="7" spans="2:13" x14ac:dyDescent="0.35">
      <c r="B7" s="44" t="s">
        <v>27</v>
      </c>
      <c r="C7" s="47"/>
      <c r="D7" s="47"/>
      <c r="E7" s="48">
        <f t="shared" si="0"/>
        <v>0</v>
      </c>
      <c r="F7" s="48">
        <f t="shared" si="0"/>
        <v>0</v>
      </c>
      <c r="G7" s="3"/>
      <c r="H7" s="3"/>
      <c r="I7" s="3"/>
      <c r="J7" s="3"/>
      <c r="K7" s="3"/>
      <c r="L7" s="3"/>
      <c r="M7" s="3"/>
    </row>
    <row r="8" spans="2:13" x14ac:dyDescent="0.35">
      <c r="B8" s="49" t="s">
        <v>23</v>
      </c>
      <c r="C8" s="47">
        <v>5000</v>
      </c>
      <c r="D8" s="47">
        <v>5000</v>
      </c>
      <c r="E8" s="48">
        <f t="shared" si="0"/>
        <v>68.493150684931507</v>
      </c>
      <c r="F8" s="48">
        <f t="shared" si="0"/>
        <v>68.493150684931507</v>
      </c>
      <c r="G8" s="3"/>
      <c r="H8" s="3"/>
      <c r="I8" s="3"/>
      <c r="J8" s="3"/>
      <c r="K8" s="3"/>
      <c r="L8" s="3"/>
      <c r="M8" s="3"/>
    </row>
    <row r="9" spans="2:13" x14ac:dyDescent="0.35">
      <c r="B9" s="49" t="s">
        <v>24</v>
      </c>
      <c r="C9" s="47">
        <v>1000</v>
      </c>
      <c r="D9" s="47">
        <v>1000</v>
      </c>
      <c r="E9" s="48">
        <f t="shared" si="0"/>
        <v>13.698630136986301</v>
      </c>
      <c r="F9" s="48">
        <f t="shared" si="0"/>
        <v>13.698630136986301</v>
      </c>
      <c r="G9" s="3"/>
      <c r="H9" s="3"/>
      <c r="I9" s="3"/>
      <c r="J9" s="3"/>
      <c r="K9" s="3"/>
      <c r="L9" s="3"/>
      <c r="M9" s="3"/>
    </row>
    <row r="10" spans="2:13" x14ac:dyDescent="0.35">
      <c r="B10" s="44" t="s">
        <v>80</v>
      </c>
      <c r="C10" s="47">
        <v>20000</v>
      </c>
      <c r="D10" s="47">
        <v>20000</v>
      </c>
      <c r="E10" s="48">
        <f t="shared" si="0"/>
        <v>273.97260273972603</v>
      </c>
      <c r="F10" s="48">
        <f t="shared" si="0"/>
        <v>273.97260273972603</v>
      </c>
      <c r="G10" s="3"/>
      <c r="H10" s="3"/>
      <c r="I10" s="3"/>
      <c r="J10" s="3"/>
      <c r="K10" s="3"/>
      <c r="L10" s="3"/>
      <c r="M10" s="3"/>
    </row>
    <row r="11" spans="2:13" x14ac:dyDescent="0.35">
      <c r="B11" s="44" t="s">
        <v>28</v>
      </c>
      <c r="C11" s="47">
        <v>3000</v>
      </c>
      <c r="D11" s="47">
        <v>3000</v>
      </c>
      <c r="E11" s="48">
        <f t="shared" si="0"/>
        <v>41.095890410958901</v>
      </c>
      <c r="F11" s="48">
        <f t="shared" si="0"/>
        <v>41.095890410958901</v>
      </c>
      <c r="G11" s="3"/>
      <c r="H11" s="3"/>
      <c r="I11" s="3"/>
      <c r="J11" s="3"/>
      <c r="K11" s="3"/>
      <c r="L11" s="3"/>
      <c r="M11" s="3"/>
    </row>
    <row r="12" spans="2:13" x14ac:dyDescent="0.35">
      <c r="B12" s="44" t="s">
        <v>25</v>
      </c>
      <c r="C12" s="47">
        <v>10000</v>
      </c>
      <c r="D12" s="47">
        <v>10000</v>
      </c>
      <c r="E12" s="48">
        <f t="shared" si="0"/>
        <v>136.98630136986301</v>
      </c>
      <c r="F12" s="48">
        <f t="shared" si="0"/>
        <v>136.98630136986301</v>
      </c>
      <c r="G12" s="3"/>
      <c r="H12" s="3"/>
      <c r="I12" s="3"/>
      <c r="J12" s="3"/>
      <c r="K12" s="3"/>
      <c r="L12" s="3"/>
      <c r="M12" s="3"/>
    </row>
    <row r="13" spans="2:13" x14ac:dyDescent="0.35">
      <c r="B13" s="50" t="s">
        <v>29</v>
      </c>
      <c r="C13" s="51">
        <f>SUM(C6:C12)</f>
        <v>639000</v>
      </c>
      <c r="D13" s="51">
        <f>SUM(D6:D12)</f>
        <v>1239000</v>
      </c>
      <c r="E13" s="52">
        <f>SUM(E6:E12)</f>
        <v>8753.4246575342477</v>
      </c>
      <c r="F13" s="52">
        <f>SUM(F6:F12)</f>
        <v>16972.602739726026</v>
      </c>
      <c r="G13" s="3"/>
      <c r="H13" s="3"/>
      <c r="I13" s="3"/>
      <c r="J13" s="3"/>
      <c r="K13" s="3"/>
      <c r="L13" s="3"/>
      <c r="M13" s="3"/>
    </row>
    <row r="14" spans="2:13" x14ac:dyDescent="0.35">
      <c r="B14" s="42"/>
      <c r="C14" s="43"/>
      <c r="D14" s="43"/>
      <c r="E14" s="43"/>
    </row>
    <row r="15" spans="2:13" x14ac:dyDescent="0.35">
      <c r="B15" s="42"/>
      <c r="C15" s="43"/>
      <c r="D15" s="43"/>
      <c r="E15" s="43"/>
    </row>
    <row r="16" spans="2:13" x14ac:dyDescent="0.35">
      <c r="B16" s="89" t="s">
        <v>39</v>
      </c>
      <c r="C16" s="89"/>
      <c r="D16" s="53"/>
      <c r="E16" s="53"/>
    </row>
    <row r="17" spans="2:5" x14ac:dyDescent="0.35">
      <c r="B17" s="54" t="s">
        <v>32</v>
      </c>
      <c r="C17" s="55">
        <v>350000</v>
      </c>
      <c r="D17" s="68"/>
      <c r="E17" s="43"/>
    </row>
    <row r="18" spans="2:5" x14ac:dyDescent="0.35">
      <c r="B18" s="54" t="s">
        <v>33</v>
      </c>
      <c r="C18" s="56">
        <v>0.1</v>
      </c>
      <c r="D18" s="69"/>
      <c r="E18" s="43"/>
    </row>
    <row r="19" spans="2:5" x14ac:dyDescent="0.35">
      <c r="B19" s="54" t="s">
        <v>34</v>
      </c>
      <c r="C19" s="56">
        <v>0.1</v>
      </c>
      <c r="D19" s="69"/>
      <c r="E19" s="43"/>
    </row>
    <row r="20" spans="2:5" x14ac:dyDescent="0.35">
      <c r="B20" s="54" t="s">
        <v>35</v>
      </c>
      <c r="C20" s="56">
        <v>0.65</v>
      </c>
      <c r="D20" s="69"/>
      <c r="E20" s="43"/>
    </row>
    <row r="21" spans="2:5" x14ac:dyDescent="0.35">
      <c r="B21" s="54" t="s">
        <v>36</v>
      </c>
      <c r="C21" s="55">
        <v>20000</v>
      </c>
      <c r="D21" s="68"/>
      <c r="E21" s="43"/>
    </row>
    <row r="22" spans="2:5" x14ac:dyDescent="0.35">
      <c r="B22" s="54" t="s">
        <v>31</v>
      </c>
      <c r="C22" s="56">
        <v>0.06</v>
      </c>
      <c r="D22" s="69"/>
      <c r="E22" s="43"/>
    </row>
    <row r="23" spans="2:5" x14ac:dyDescent="0.35">
      <c r="B23" s="42"/>
      <c r="C23" s="43"/>
      <c r="D23" s="43"/>
      <c r="E23" s="43"/>
    </row>
    <row r="24" spans="2:5" x14ac:dyDescent="0.35">
      <c r="B24" s="42"/>
      <c r="C24" s="43"/>
      <c r="D24" s="43"/>
      <c r="E24" s="43"/>
    </row>
    <row r="25" spans="2:5" x14ac:dyDescent="0.35">
      <c r="B25" s="89" t="s">
        <v>40</v>
      </c>
      <c r="C25" s="89"/>
      <c r="D25" s="89"/>
      <c r="E25" s="57"/>
    </row>
    <row r="26" spans="2:5" x14ac:dyDescent="0.35">
      <c r="B26" s="54"/>
      <c r="C26" s="62" t="s">
        <v>75</v>
      </c>
      <c r="D26" s="62" t="s">
        <v>76</v>
      </c>
      <c r="E26" s="57"/>
    </row>
    <row r="27" spans="2:5" x14ac:dyDescent="0.35">
      <c r="B27" s="54" t="s">
        <v>22</v>
      </c>
      <c r="C27" s="58">
        <v>600000</v>
      </c>
      <c r="D27" s="58">
        <v>1200000</v>
      </c>
      <c r="E27" s="57"/>
    </row>
    <row r="28" spans="2:5" ht="58" x14ac:dyDescent="0.35">
      <c r="B28" s="59" t="s">
        <v>37</v>
      </c>
      <c r="C28" s="60"/>
      <c r="D28" s="60"/>
      <c r="E28" s="57"/>
    </row>
    <row r="29" spans="2:5" ht="43.5" x14ac:dyDescent="0.35">
      <c r="B29" s="59" t="s">
        <v>77</v>
      </c>
      <c r="C29" s="55">
        <v>15000</v>
      </c>
      <c r="D29" s="55">
        <v>15000</v>
      </c>
      <c r="E29" s="57"/>
    </row>
    <row r="30" spans="2:5" ht="43.5" x14ac:dyDescent="0.35">
      <c r="B30" s="59" t="s">
        <v>78</v>
      </c>
      <c r="C30" s="55">
        <v>20000</v>
      </c>
      <c r="D30" s="55">
        <v>20000</v>
      </c>
      <c r="E30" s="57"/>
    </row>
    <row r="31" spans="2:5" ht="43.5" x14ac:dyDescent="0.35">
      <c r="B31" s="59" t="s">
        <v>79</v>
      </c>
      <c r="C31" s="55">
        <v>30000</v>
      </c>
      <c r="D31" s="55">
        <v>30000</v>
      </c>
      <c r="E31" s="57"/>
    </row>
    <row r="32" spans="2:5" ht="29" x14ac:dyDescent="0.35">
      <c r="B32" s="59" t="s">
        <v>38</v>
      </c>
      <c r="C32" s="61">
        <v>1</v>
      </c>
      <c r="D32" s="61">
        <v>1</v>
      </c>
      <c r="E32" s="57"/>
    </row>
  </sheetData>
  <sheetProtection algorithmName="SHA-512" hashValue="Q+SlkuHupX3dwm7G+cx7IpZ+ejQleIaxB+9LIBoP2VeGYL8WWbDJ1qTPDu5FEDtVZOxN0XxXBGagvAH2ngDLmw==" saltValue="q9EZ1qYKiiKa8CQremTXnQ==" spinCount="100000" sheet="1" selectLockedCells="1"/>
  <mergeCells count="2">
    <mergeCell ref="B16:C16"/>
    <mergeCell ref="B25:D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Фин.модель стд Сводная</vt:lpstr>
      <vt:lpstr>Фин.модель VIP Сводная</vt:lpstr>
      <vt:lpstr>Фин.модель стд Развернутая</vt:lpstr>
      <vt:lpstr>Фин.модель VIP Развернутая</vt:lpstr>
      <vt:lpstr>Исходные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Гончаренко</dc:creator>
  <cp:lastModifiedBy>Андрей Гончаренко</cp:lastModifiedBy>
  <cp:lastPrinted>2021-06-16T11:27:42Z</cp:lastPrinted>
  <dcterms:created xsi:type="dcterms:W3CDTF">2021-06-08T14:36:22Z</dcterms:created>
  <dcterms:modified xsi:type="dcterms:W3CDTF">2021-06-16T11:27:50Z</dcterms:modified>
</cp:coreProperties>
</file>